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ilisa\My Documents\Marko\Nastava\Načela\"/>
    </mc:Choice>
  </mc:AlternateContent>
  <bookViews>
    <workbookView xWindow="120" yWindow="105" windowWidth="15195" windowHeight="7935"/>
  </bookViews>
  <sheets>
    <sheet name="Anova Corr" sheetId="1" r:id="rId1"/>
    <sheet name="Log trans" sheetId="2" r:id="rId2"/>
    <sheet name="varijanca SD i koef. var." sheetId="3" r:id="rId3"/>
    <sheet name="Korelacije" sheetId="4" r:id="rId4"/>
    <sheet name="ANOVA" sheetId="5" r:id="rId5"/>
    <sheet name="Normal" sheetId="7" r:id="rId6"/>
    <sheet name="Sheet1" sheetId="6" r:id="rId7"/>
  </sheets>
  <calcPr calcId="162913"/>
</workbook>
</file>

<file path=xl/calcChain.xml><?xml version="1.0" encoding="utf-8"?>
<calcChain xmlns="http://schemas.openxmlformats.org/spreadsheetml/2006/main">
  <c r="L5" i="1" l="1"/>
  <c r="L13" i="1"/>
  <c r="L17" i="1"/>
  <c r="L19" i="1"/>
  <c r="L25" i="1"/>
  <c r="M49" i="1"/>
  <c r="M48" i="1"/>
  <c r="M47" i="1"/>
  <c r="M46" i="1"/>
  <c r="M45" i="1"/>
  <c r="M44" i="1"/>
  <c r="M43" i="1"/>
  <c r="M42" i="1"/>
  <c r="M41" i="1"/>
  <c r="M40" i="1"/>
  <c r="M39" i="1"/>
  <c r="M38" i="1"/>
  <c r="M37" i="1"/>
  <c r="M36" i="1"/>
  <c r="M35" i="1"/>
  <c r="M34" i="1"/>
  <c r="M33" i="1"/>
  <c r="M32" i="1"/>
  <c r="M31" i="1"/>
  <c r="M30" i="1"/>
  <c r="M29" i="1"/>
  <c r="M28" i="1"/>
  <c r="M27" i="1"/>
  <c r="M26" i="1"/>
  <c r="M13" i="1"/>
  <c r="M12" i="1"/>
  <c r="M11" i="1"/>
  <c r="M10" i="1"/>
  <c r="M9" i="1"/>
  <c r="M8" i="1"/>
  <c r="M7" i="1"/>
  <c r="M6" i="1"/>
  <c r="M5" i="1"/>
  <c r="M4" i="1"/>
  <c r="M3" i="1"/>
  <c r="M2" i="1"/>
  <c r="K3" i="1"/>
  <c r="K4" i="1"/>
  <c r="K5" i="1"/>
  <c r="K6" i="1"/>
  <c r="K7" i="1"/>
  <c r="K8" i="1"/>
  <c r="K9" i="1"/>
  <c r="K10" i="1"/>
  <c r="K11" i="1"/>
  <c r="K12" i="1"/>
  <c r="K13" i="1"/>
  <c r="K2" i="1"/>
  <c r="K39" i="1"/>
  <c r="K27" i="1" s="1"/>
  <c r="K40" i="1"/>
  <c r="K28" i="1" s="1"/>
  <c r="K41" i="1"/>
  <c r="K29" i="1" s="1"/>
  <c r="K42" i="1"/>
  <c r="K30" i="1" s="1"/>
  <c r="K43" i="1"/>
  <c r="K31" i="1" s="1"/>
  <c r="K44" i="1"/>
  <c r="K32" i="1" s="1"/>
  <c r="K45" i="1"/>
  <c r="K33" i="1" s="1"/>
  <c r="K46" i="1"/>
  <c r="K34" i="1" s="1"/>
  <c r="K47" i="1"/>
  <c r="K35" i="1" s="1"/>
  <c r="K48" i="1"/>
  <c r="K36" i="1" s="1"/>
  <c r="K49" i="1"/>
  <c r="K37" i="1" s="1"/>
  <c r="K38" i="1"/>
  <c r="K26" i="1" s="1"/>
  <c r="J43" i="7"/>
  <c r="J48" i="7"/>
  <c r="J67" i="7"/>
  <c r="J40" i="7"/>
  <c r="J60" i="7"/>
  <c r="J4" i="7"/>
  <c r="J37" i="7"/>
  <c r="J42" i="7"/>
  <c r="J14" i="7"/>
  <c r="J25" i="7"/>
  <c r="J64" i="7"/>
  <c r="J72" i="7"/>
  <c r="J52" i="7"/>
  <c r="J47" i="7"/>
  <c r="J16" i="7"/>
  <c r="J36" i="7"/>
  <c r="J58" i="7"/>
  <c r="J13" i="7"/>
  <c r="J17" i="7"/>
  <c r="J73" i="7"/>
  <c r="J31" i="7"/>
  <c r="J34" i="7"/>
  <c r="J2" i="7"/>
  <c r="J53" i="7"/>
  <c r="J62" i="7"/>
  <c r="J69" i="7"/>
  <c r="J12" i="7"/>
  <c r="J20" i="7"/>
  <c r="J15" i="7"/>
  <c r="J24" i="7"/>
  <c r="J45" i="7"/>
  <c r="J55" i="7"/>
  <c r="J46" i="7"/>
  <c r="J35" i="7"/>
  <c r="J26" i="7"/>
  <c r="J33" i="7"/>
  <c r="J59" i="7"/>
  <c r="J65" i="7"/>
  <c r="J66" i="7"/>
  <c r="J8" i="7"/>
  <c r="J57" i="7"/>
  <c r="J9" i="7"/>
  <c r="J51" i="7"/>
  <c r="J32" i="7"/>
  <c r="J27" i="7"/>
  <c r="J29" i="7"/>
  <c r="J10" i="7"/>
  <c r="J41" i="7"/>
  <c r="J61" i="7"/>
  <c r="J28" i="7"/>
  <c r="J50" i="7"/>
  <c r="J11" i="7"/>
  <c r="J68" i="7"/>
  <c r="J56" i="7"/>
  <c r="J71" i="7"/>
  <c r="J5" i="7"/>
  <c r="J54" i="7"/>
  <c r="J18" i="7"/>
  <c r="J23" i="7"/>
  <c r="J30" i="7"/>
  <c r="J70" i="7"/>
  <c r="J7" i="7"/>
  <c r="J6" i="7"/>
  <c r="J22" i="7"/>
  <c r="J63" i="7"/>
  <c r="J39" i="7"/>
  <c r="J49" i="7"/>
  <c r="J3" i="7"/>
  <c r="J19" i="7"/>
  <c r="J21" i="7"/>
  <c r="J44" i="7"/>
  <c r="J38" i="7"/>
  <c r="D48" i="7"/>
  <c r="D67" i="7"/>
  <c r="D40" i="7"/>
  <c r="D60" i="7"/>
  <c r="D4" i="7"/>
  <c r="D37" i="7"/>
  <c r="D42" i="7"/>
  <c r="D14" i="7"/>
  <c r="D25" i="7"/>
  <c r="D64" i="7"/>
  <c r="D72" i="7"/>
  <c r="E72" i="7" s="1"/>
  <c r="D52" i="7"/>
  <c r="D47" i="7"/>
  <c r="D16" i="7"/>
  <c r="D36" i="7"/>
  <c r="D58" i="7"/>
  <c r="D13" i="7"/>
  <c r="D17" i="7"/>
  <c r="D73" i="7"/>
  <c r="D31" i="7"/>
  <c r="D34" i="7"/>
  <c r="D2" i="7"/>
  <c r="D53" i="7"/>
  <c r="E53" i="7" s="1"/>
  <c r="D62" i="7"/>
  <c r="D69" i="7"/>
  <c r="D12" i="7"/>
  <c r="D20" i="7"/>
  <c r="D15" i="7"/>
  <c r="D24" i="7"/>
  <c r="D45" i="7"/>
  <c r="D55" i="7"/>
  <c r="D46" i="7"/>
  <c r="D35" i="7"/>
  <c r="E35" i="7" s="1"/>
  <c r="D26" i="7"/>
  <c r="D33" i="7"/>
  <c r="D59" i="7"/>
  <c r="D65" i="7"/>
  <c r="D66" i="7"/>
  <c r="D8" i="7"/>
  <c r="D57" i="7"/>
  <c r="D9" i="7"/>
  <c r="E9" i="7" s="1"/>
  <c r="D51" i="7"/>
  <c r="D32" i="7"/>
  <c r="D27" i="7"/>
  <c r="D29" i="7"/>
  <c r="D10" i="7"/>
  <c r="D41" i="7"/>
  <c r="D61" i="7"/>
  <c r="D28" i="7"/>
  <c r="D50" i="7"/>
  <c r="D11" i="7"/>
  <c r="D68" i="7"/>
  <c r="D56" i="7"/>
  <c r="D71" i="7"/>
  <c r="D5" i="7"/>
  <c r="D54" i="7"/>
  <c r="D18" i="7"/>
  <c r="E18" i="7" s="1"/>
  <c r="D23" i="7"/>
  <c r="D30" i="7"/>
  <c r="D70" i="7"/>
  <c r="D7" i="7"/>
  <c r="D6" i="7"/>
  <c r="D22" i="7"/>
  <c r="D63" i="7"/>
  <c r="D39" i="7"/>
  <c r="D49" i="7"/>
  <c r="D3" i="7"/>
  <c r="D19" i="7"/>
  <c r="D21" i="7"/>
  <c r="D44" i="7"/>
  <c r="D38" i="7"/>
  <c r="D43" i="7"/>
  <c r="C43" i="7"/>
  <c r="F43" i="7"/>
  <c r="C48" i="7"/>
  <c r="F48" i="7"/>
  <c r="C67" i="7"/>
  <c r="F67" i="7"/>
  <c r="C40" i="7"/>
  <c r="F40" i="7"/>
  <c r="C60" i="7"/>
  <c r="F60" i="7"/>
  <c r="C4" i="7"/>
  <c r="F4" i="7"/>
  <c r="C37" i="7"/>
  <c r="F37" i="7"/>
  <c r="C42" i="7"/>
  <c r="F42" i="7"/>
  <c r="C14" i="7"/>
  <c r="F14" i="7"/>
  <c r="C25" i="7"/>
  <c r="F25" i="7"/>
  <c r="C64" i="7"/>
  <c r="F64" i="7"/>
  <c r="C72" i="7"/>
  <c r="F72" i="7"/>
  <c r="C52" i="7"/>
  <c r="F52" i="7"/>
  <c r="C47" i="7"/>
  <c r="F47" i="7"/>
  <c r="C16" i="7"/>
  <c r="F16" i="7"/>
  <c r="C36" i="7"/>
  <c r="F36" i="7"/>
  <c r="C58" i="7"/>
  <c r="F58" i="7"/>
  <c r="C13" i="7"/>
  <c r="F13" i="7"/>
  <c r="C17" i="7"/>
  <c r="F17" i="7"/>
  <c r="C73" i="7"/>
  <c r="F73" i="7"/>
  <c r="C31" i="7"/>
  <c r="F31" i="7"/>
  <c r="C34" i="7"/>
  <c r="F34" i="7"/>
  <c r="C2" i="7"/>
  <c r="F2" i="7"/>
  <c r="C53" i="7"/>
  <c r="F53" i="7"/>
  <c r="C62" i="7"/>
  <c r="F62" i="7"/>
  <c r="C69" i="7"/>
  <c r="F69" i="7"/>
  <c r="C12" i="7"/>
  <c r="F12" i="7"/>
  <c r="C20" i="7"/>
  <c r="F20" i="7"/>
  <c r="C15" i="7"/>
  <c r="F15" i="7"/>
  <c r="C24" i="7"/>
  <c r="F24" i="7"/>
  <c r="C45" i="7"/>
  <c r="F45" i="7"/>
  <c r="C55" i="7"/>
  <c r="F55" i="7"/>
  <c r="C46" i="7"/>
  <c r="F46" i="7"/>
  <c r="C35" i="7"/>
  <c r="F35" i="7"/>
  <c r="C26" i="7"/>
  <c r="F26" i="7"/>
  <c r="C33" i="7"/>
  <c r="F33" i="7"/>
  <c r="C59" i="7"/>
  <c r="F59" i="7"/>
  <c r="C65" i="7"/>
  <c r="F65" i="7"/>
  <c r="C66" i="7"/>
  <c r="F66" i="7"/>
  <c r="C8" i="7"/>
  <c r="F8" i="7"/>
  <c r="C57" i="7"/>
  <c r="F57" i="7"/>
  <c r="C9" i="7"/>
  <c r="F9" i="7"/>
  <c r="C51" i="7"/>
  <c r="F51" i="7"/>
  <c r="C32" i="7"/>
  <c r="F32" i="7"/>
  <c r="C27" i="7"/>
  <c r="F27" i="7"/>
  <c r="C29" i="7"/>
  <c r="F29" i="7"/>
  <c r="C10" i="7"/>
  <c r="F10" i="7"/>
  <c r="C41" i="7"/>
  <c r="F41" i="7"/>
  <c r="C61" i="7"/>
  <c r="F61" i="7"/>
  <c r="C28" i="7"/>
  <c r="F28" i="7"/>
  <c r="C50" i="7"/>
  <c r="F50" i="7"/>
  <c r="C11" i="7"/>
  <c r="F11" i="7"/>
  <c r="C68" i="7"/>
  <c r="F68" i="7"/>
  <c r="C56" i="7"/>
  <c r="F56" i="7"/>
  <c r="C71" i="7"/>
  <c r="F71" i="7"/>
  <c r="C5" i="7"/>
  <c r="F5" i="7"/>
  <c r="C54" i="7"/>
  <c r="F54" i="7"/>
  <c r="C18" i="7"/>
  <c r="F18" i="7"/>
  <c r="C23" i="7"/>
  <c r="F23" i="7"/>
  <c r="C30" i="7"/>
  <c r="F30" i="7"/>
  <c r="C70" i="7"/>
  <c r="F70" i="7"/>
  <c r="C7" i="7"/>
  <c r="F7" i="7"/>
  <c r="C6" i="7"/>
  <c r="F6" i="7"/>
  <c r="C22" i="7"/>
  <c r="F22" i="7"/>
  <c r="C63" i="7"/>
  <c r="F63" i="7"/>
  <c r="C39" i="7"/>
  <c r="F39" i="7"/>
  <c r="C49" i="7"/>
  <c r="F49" i="7"/>
  <c r="C3" i="7"/>
  <c r="F3" i="7"/>
  <c r="C19" i="7"/>
  <c r="F19" i="7"/>
  <c r="C21" i="7"/>
  <c r="F21" i="7"/>
  <c r="C44" i="7"/>
  <c r="F44" i="7"/>
  <c r="C38" i="7"/>
  <c r="F38" i="7"/>
  <c r="H10" i="3"/>
  <c r="H9" i="3"/>
  <c r="B9" i="3"/>
  <c r="B10" i="3"/>
  <c r="J8" i="3" s="1"/>
  <c r="K8" i="3" s="1"/>
  <c r="D4" i="3"/>
  <c r="E4" i="3" s="1"/>
  <c r="D6" i="3"/>
  <c r="E6" i="3" s="1"/>
  <c r="D8" i="3"/>
  <c r="E8" i="3" s="1"/>
  <c r="D2" i="3"/>
  <c r="C3" i="3"/>
  <c r="C4" i="3"/>
  <c r="C5" i="3"/>
  <c r="C6" i="3"/>
  <c r="C7" i="3"/>
  <c r="C8" i="3"/>
  <c r="C2" i="3"/>
  <c r="C9" i="3" s="1"/>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2" i="2"/>
  <c r="E28" i="7" l="1"/>
  <c r="E20" i="7"/>
  <c r="E39" i="7"/>
  <c r="E65" i="7"/>
  <c r="E73" i="7"/>
  <c r="E14" i="7"/>
  <c r="D7" i="3"/>
  <c r="E7" i="3" s="1"/>
  <c r="D5" i="3"/>
  <c r="E5" i="3" s="1"/>
  <c r="D3" i="3"/>
  <c r="E3" i="3" s="1"/>
  <c r="E38" i="7"/>
  <c r="E21" i="7"/>
  <c r="E3" i="7"/>
  <c r="E22" i="7"/>
  <c r="E7" i="7"/>
  <c r="E30" i="7"/>
  <c r="E5" i="7"/>
  <c r="E56" i="7"/>
  <c r="E11" i="7"/>
  <c r="E41" i="7"/>
  <c r="E29" i="7"/>
  <c r="E32" i="7"/>
  <c r="E8" i="7"/>
  <c r="E33" i="7"/>
  <c r="E55" i="7"/>
  <c r="E24" i="7"/>
  <c r="E69" i="7"/>
  <c r="E34" i="7"/>
  <c r="E13" i="7"/>
  <c r="E36" i="7"/>
  <c r="E47" i="7"/>
  <c r="E25" i="7"/>
  <c r="E42" i="7"/>
  <c r="E4" i="7"/>
  <c r="E40" i="7"/>
  <c r="E48" i="7"/>
  <c r="E44" i="7"/>
  <c r="E63" i="7"/>
  <c r="E6" i="7"/>
  <c r="E54" i="7"/>
  <c r="E71" i="7"/>
  <c r="E61" i="7"/>
  <c r="E10" i="7"/>
  <c r="E57" i="7"/>
  <c r="E59" i="7"/>
  <c r="E46" i="7"/>
  <c r="E45" i="7"/>
  <c r="E12" i="7"/>
  <c r="E2" i="7"/>
  <c r="E17" i="7"/>
  <c r="E58" i="7"/>
  <c r="E64" i="7"/>
  <c r="E60" i="7"/>
  <c r="E67" i="7"/>
  <c r="E19" i="7"/>
  <c r="E49" i="7"/>
  <c r="E70" i="7"/>
  <c r="E23" i="7"/>
  <c r="E68" i="7"/>
  <c r="E50" i="7"/>
  <c r="E27" i="7"/>
  <c r="E51" i="7"/>
  <c r="E66" i="7"/>
  <c r="E26" i="7"/>
  <c r="E15" i="7"/>
  <c r="E62" i="7"/>
  <c r="E31" i="7"/>
  <c r="E16" i="7"/>
  <c r="E52" i="7"/>
  <c r="E37" i="7"/>
  <c r="E43" i="7"/>
  <c r="E2" i="3"/>
  <c r="E9" i="3" s="1"/>
  <c r="B12" i="3" s="1"/>
  <c r="B13" i="3" s="1"/>
  <c r="B14" i="3" s="1"/>
  <c r="I3" i="3"/>
  <c r="J3" i="3"/>
  <c r="K3" i="3" s="1"/>
  <c r="I5" i="3"/>
  <c r="I7" i="3"/>
  <c r="J7" i="3"/>
  <c r="K7" i="3" s="1"/>
  <c r="I2" i="3"/>
  <c r="J2" i="3"/>
  <c r="I4" i="3"/>
  <c r="J4" i="3"/>
  <c r="K4" i="3" s="1"/>
  <c r="J5" i="3"/>
  <c r="K5" i="3" s="1"/>
  <c r="I6" i="3"/>
  <c r="J6" i="3"/>
  <c r="K6" i="3" s="1"/>
  <c r="I8" i="3"/>
  <c r="D9" i="3" l="1"/>
  <c r="J9" i="3"/>
  <c r="K2" i="3"/>
  <c r="K9" i="3" s="1"/>
  <c r="H12" i="3" s="1"/>
  <c r="H13" i="3" s="1"/>
  <c r="H14" i="3" s="1"/>
  <c r="I9" i="3"/>
</calcChain>
</file>

<file path=xl/sharedStrings.xml><?xml version="1.0" encoding="utf-8"?>
<sst xmlns="http://schemas.openxmlformats.org/spreadsheetml/2006/main" count="312" uniqueCount="112">
  <si>
    <t>O2</t>
  </si>
  <si>
    <t>T</t>
  </si>
  <si>
    <t>KPK</t>
  </si>
  <si>
    <t>Chl a</t>
  </si>
  <si>
    <t>pH</t>
  </si>
  <si>
    <t>Lumbriculidae</t>
  </si>
  <si>
    <t>A</t>
  </si>
  <si>
    <t>B</t>
  </si>
  <si>
    <t>C</t>
  </si>
  <si>
    <t>X</t>
  </si>
  <si>
    <t>log (x+1)</t>
  </si>
  <si>
    <t>Kat</t>
  </si>
  <si>
    <t>i</t>
  </si>
  <si>
    <t>Xi</t>
  </si>
  <si>
    <t>Xi-Xmean</t>
  </si>
  <si>
    <t>|Xi-Xmean|</t>
  </si>
  <si>
    <r>
      <t>(Xi-Xmean)</t>
    </r>
    <r>
      <rPr>
        <vertAlign val="superscript"/>
        <sz val="11"/>
        <color indexed="8"/>
        <rFont val="Calibri"/>
        <family val="2"/>
        <charset val="238"/>
      </rPr>
      <t>2</t>
    </r>
  </si>
  <si>
    <t>Σ</t>
  </si>
  <si>
    <r>
      <t>s</t>
    </r>
    <r>
      <rPr>
        <vertAlign val="superscript"/>
        <sz val="11"/>
        <color indexed="8"/>
        <rFont val="Calibri"/>
        <family val="2"/>
        <charset val="238"/>
      </rPr>
      <t>2</t>
    </r>
  </si>
  <si>
    <t>s</t>
  </si>
  <si>
    <t>mean</t>
  </si>
  <si>
    <t>V</t>
  </si>
  <si>
    <t>Ancylus</t>
  </si>
  <si>
    <t>Amphinemura</t>
  </si>
  <si>
    <t>Log T</t>
  </si>
  <si>
    <t>Log O</t>
  </si>
  <si>
    <t>Log KPK</t>
  </si>
  <si>
    <t>Log pH</t>
  </si>
  <si>
    <t>Log Chl a</t>
  </si>
  <si>
    <t>Log Lumb</t>
  </si>
  <si>
    <t>Log Ancy</t>
  </si>
  <si>
    <t>Log Amph</t>
  </si>
  <si>
    <t>svjetlo</t>
  </si>
  <si>
    <t>mahovina</t>
  </si>
  <si>
    <t>šljunak</t>
  </si>
  <si>
    <t>SS</t>
  </si>
  <si>
    <t>Stupnjevi slobode</t>
  </si>
  <si>
    <t>MS</t>
  </si>
  <si>
    <t>F</t>
  </si>
  <si>
    <t>p</t>
  </si>
  <si>
    <t>Brzina strujanja vode</t>
  </si>
  <si>
    <t>Degr. of - Freedom</t>
  </si>
  <si>
    <t>Flow</t>
  </si>
  <si>
    <t>TDR</t>
  </si>
  <si>
    <t>Flow*TDR</t>
  </si>
  <si>
    <t>skupine homogenosti</t>
  </si>
  <si>
    <t>brzina strujanja vode</t>
  </si>
  <si>
    <t>srednja masa detritusa</t>
  </si>
  <si>
    <t>1</t>
  </si>
  <si>
    <t>2</t>
  </si>
  <si>
    <t>&lt; 30 cm/s</t>
  </si>
  <si>
    <t>×</t>
  </si>
  <si>
    <t>30-60cm/s</t>
  </si>
  <si>
    <t>60-90 cm/s</t>
  </si>
  <si>
    <t>&gt;90 cm/s</t>
  </si>
  <si>
    <t>Slow</t>
  </si>
  <si>
    <t>High TDR</t>
  </si>
  <si>
    <t>****</t>
  </si>
  <si>
    <t>Low TDR</t>
  </si>
  <si>
    <t>Fast</t>
  </si>
  <si>
    <t xml:space="preserve">Podloga </t>
  </si>
  <si>
    <t>Mikrostanište</t>
  </si>
  <si>
    <t>Lokacija</t>
  </si>
  <si>
    <t>Datum</t>
  </si>
  <si>
    <t>sm</t>
  </si>
  <si>
    <t>sš</t>
  </si>
  <si>
    <t>Analizom varijance utvrđena je statistički značajna razlika (p = 0.014) u količini detritusa između staništa različite brzine strujanja vode</t>
  </si>
  <si>
    <t xml:space="preserve">Analizom varijance utvrđena je statistički značajna razlika (p = 0.014) u količini detritusa između staništa različite brzine strujanja vode. Nije utvrđena statistički značajna razlika između staništa s različitim stopama osedravanja. </t>
  </si>
  <si>
    <t>Dvosmjerna analiza varijance za količinu detritusa s obzirom na brzinu strujanja vode i stopu osedravanja (TDR).</t>
  </si>
  <si>
    <t xml:space="preserve">BONUS za raspravu: Budući da analizom varijance nije utvrđena razlika u količini detritusa između staništa različite stope osedravanja (a jest kumulativno između staništa različitih kombinacija brzine strujanja vode i stope osedravanja) brzina strujanja vode je najvjerojatnije presudni čimbenik za nakupljanje detritusa u bentalu. </t>
  </si>
  <si>
    <t xml:space="preserve">Međuodnosi brojnosti svojta i okolišnih čimbenika izraženi Pearsonovim koeficijentom korelacije. Statistički značajne korelacije (p &lt; 0.05) otisnute su masno. </t>
  </si>
  <si>
    <r>
      <t xml:space="preserve">Pearsonovim koeficijentom korelacije na razini statističke značajnosti </t>
    </r>
    <r>
      <rPr>
        <i/>
        <sz val="12"/>
        <color indexed="8"/>
        <rFont val="Candara"/>
        <family val="2"/>
        <charset val="238"/>
      </rPr>
      <t>p</t>
    </r>
    <r>
      <rPr>
        <sz val="12"/>
        <color indexed="8"/>
        <rFont val="Candara"/>
        <family val="2"/>
        <charset val="238"/>
      </rPr>
      <t xml:space="preserve"> &lt; 0.05 utvrđeni su negativni odnosi između brojnosti jedinki porodice Lumbriculidae i koncentracije kisika, količine otopljene organske tvari iskazane kemijskom potrošnjom kisika (KPK) i kiselosti.</t>
    </r>
  </si>
  <si>
    <r>
      <t xml:space="preserve">Pozitivni odnosi utvrđeni su između brojnosti populacije roda </t>
    </r>
    <r>
      <rPr>
        <i/>
        <sz val="12"/>
        <color indexed="8"/>
        <rFont val="Candara"/>
        <family val="2"/>
        <charset val="238"/>
      </rPr>
      <t>Ancylus</t>
    </r>
    <r>
      <rPr>
        <sz val="12"/>
        <color indexed="8"/>
        <rFont val="Candara"/>
        <family val="2"/>
        <charset val="238"/>
      </rPr>
      <t xml:space="preserve"> i pH te količine klorofila a, odnosno brojnosti jedinki roda </t>
    </r>
    <r>
      <rPr>
        <i/>
        <sz val="12"/>
        <color indexed="8"/>
        <rFont val="Candara"/>
        <family val="2"/>
        <charset val="238"/>
      </rPr>
      <t>Amphinemura</t>
    </r>
    <r>
      <rPr>
        <sz val="12"/>
        <color indexed="8"/>
        <rFont val="Candara"/>
        <family val="2"/>
        <charset val="238"/>
      </rPr>
      <t xml:space="preserve"> i KPK.</t>
    </r>
  </si>
  <si>
    <t>Primjeri naslova (iznad tablica) i teksta interpretacije rezultata (ispod tablica) za analize varijance. Analogno idu i naslovi za Kruskal-Walis analizu varijance i Mann-Whitney U test i t- test</t>
  </si>
  <si>
    <t>Primjer naslova (iznad tablice) i teksta interpretacije rezultata (ispod tablice) za Pearsonov koeficijent korelacije. Analogno i za Spearmanov.</t>
  </si>
  <si>
    <t>Analiza varijance za količinu detritusa s obzirom na brzinu strujanja vode. ILI Analiza varijance za učinak brzine strujanja na količinu detritusa u bentalu. ILI Usporedba staništa različitih brzina strujanja vode s obzirom na masu detritusa ILI Usporedba količine nakupljenog detritusa između staništa različite brzine strujanja vode analizom varijance.</t>
  </si>
  <si>
    <t>Examples of titles and interpretations of analyses</t>
  </si>
  <si>
    <t xml:space="preserve">Analysis of variance comparison of habitats with different flow velocity in respect to the content of detritus.  </t>
  </si>
  <si>
    <t>Post-hoc Tukey HSD testom utvrđeno je da je statistički značajno više detritusa u staništu s najbržom strujom vode. Među ostalim staništima nema statistički značajne razlike u količini nakupljenog detritusa.</t>
  </si>
  <si>
    <t xml:space="preserve">Results of the post-hoc Tukey HSD test showed that significantly more detritus was accumulated in the habitat with the fastest water flow. Among other habitats no statistically significant difference in the amount of accumulated detritus was found (as they were all grouped within the same homogenous group). </t>
  </si>
  <si>
    <t>Two-way ANOVA for detritus content in respect to flow velocity and tufa deposition rate (TDR).</t>
  </si>
  <si>
    <t xml:space="preserve">Analysis of variance showed statistically significant difference (p = 0.014) in amount of detritus between (among) different habitats flow velocity of water. </t>
  </si>
  <si>
    <t xml:space="preserve">Analysis of variance showed statistically significant difference (p = 0.014) in amount of detritus between (among) different habitats flow velocity of water. No statistically significant diference was found between the habitats with diferent TDR.
</t>
  </si>
  <si>
    <t xml:space="preserve">Post-hoc Tukey HSD test revealed that significantly more detritus is accumulated in the fast flow habitats and high TDR. </t>
  </si>
  <si>
    <t>BONUS for the discussion: Since no statistically significant difference in the amount of acuumulated detritus was found between the habitats of high and low TDR (and there was a significant difference found when flow and TDR were combined) we propose that flow velocity is a decisive factor for detritus accumulation.</t>
  </si>
  <si>
    <t>Post-hoc Tukey HSD testom utvrđeno je da je statistički značajno više detritusa nakupljeno u staništu s visokom stopom osedravanja i brzom strujom vode.</t>
  </si>
  <si>
    <t>Post-hoc Tukey HSD test za utvrđivanje razlike u masi nakupljenog detritusa između četiri staništa različite brzine strujanja vode.</t>
  </si>
  <si>
    <t xml:space="preserve">Post-hoc Tukey HSD test for the mass of accumulated detritus among four habitats with different flow velocities. </t>
  </si>
  <si>
    <t>NAPOMENA: nakon rezultata ove analize ne znamo gdje je više detritusa, tako da je zaključak neodređen - razliku smo utvrdili ali njen karakter nismo. Ako se radi o samo dva staništa - i sam navod srednjih vrijednosti bi bio dovoljan da možemo zaključiti određenije npr.: Na staništu x nakupljeno je statistički značajno više detritusa nego na staništu y. Ali potpuno ispravan način za više staništa jest napraviti post-hoc test.</t>
  </si>
  <si>
    <t>NOTE: The results of this analysis does not reveal where is more detritus, deposited so the conclusion is general - the difference we have found, but the character of the difference we did not. In the case of only two habitats - a reference to mean values would be enough that we can conclude specifically e.g.: The habitat x accumulated significantly more detritus than the habitat y. But completely correct way and the only way if more than two habitats are viewed is to do a post-hoc test.</t>
  </si>
  <si>
    <t xml:space="preserve">Relationships among number of taxa and environmental factors expressed as Pearson's correlation coefficient; Statistically significant correlations (p &lt;0.05) are bold. </t>
  </si>
  <si>
    <t xml:space="preserve">Statistically significant negative correlations (p &lt;0.05) were found between the number of individuals of Lumbriculidae and oxygen concentration, quantity of dissolved organic matter given as chemical oxygen demand (COD) and pH, respectively. Positive correlations were found between population size  of Ancylus and pH and amount of chlorophyll a respectivelly, and the number of individuals of the genus Amphinemura and COD.  </t>
  </si>
  <si>
    <t>Value Norminv</t>
  </si>
  <si>
    <t>ValuesRandom +Normal B</t>
  </si>
  <si>
    <t>Values Random</t>
  </si>
  <si>
    <t>Norminv</t>
  </si>
  <si>
    <t>Random +Normal B</t>
  </si>
  <si>
    <t>Random</t>
  </si>
  <si>
    <t>Normal B</t>
  </si>
  <si>
    <t>Normal A</t>
  </si>
  <si>
    <t>S-W</t>
  </si>
  <si>
    <t>log (Values Random + 1)</t>
  </si>
  <si>
    <t>&lt; 0,00001</t>
  </si>
  <si>
    <t>r.br.</t>
  </si>
  <si>
    <t>Post-hoc Tukey HSD test for the effect of flow velocity and tufa deposition rate (TDR) on the accumulation of detritus.</t>
  </si>
  <si>
    <t>Mean detritus mass</t>
  </si>
  <si>
    <t>Homogenous groups</t>
  </si>
  <si>
    <t>Post-hoc Tukey HSD test za učinak brzine strujanja vode i stopu osedravanja (TDR) na nakupljanje detritusa.</t>
  </si>
  <si>
    <t>tama</t>
  </si>
  <si>
    <t>tm</t>
  </si>
  <si>
    <t>tš</t>
  </si>
  <si>
    <t>Osvjetljenje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</si>
</sst>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4" x14ac:knownFonts="1">
    <font>
      <sz val="11"/>
      <color theme="1"/>
      <name val="Calibri"/>
      <family val="2"/>
      <charset val="238"/>
      <scheme val="minor"/>
    </font>
    <font>
      <sz val="10"/>
      <name val="Arial"/>
      <family val="2"/>
      <charset val="238"/>
    </font>
    <font>
      <sz val="10"/>
      <name val="Times New Roman"/>
      <family val="1"/>
      <charset val="238"/>
    </font>
    <font>
      <sz val="10"/>
      <name val="Times New Roman"/>
      <family val="1"/>
      <charset val="238"/>
    </font>
    <font>
      <vertAlign val="superscript"/>
      <sz val="11"/>
      <color indexed="8"/>
      <name val="Calibri"/>
      <family val="2"/>
      <charset val="238"/>
    </font>
    <font>
      <sz val="12"/>
      <color theme="1"/>
      <name val="Calibri"/>
      <family val="2"/>
      <charset val="238"/>
      <scheme val="minor"/>
    </font>
    <font>
      <sz val="12"/>
      <name val="Calibri"/>
      <family val="2"/>
      <charset val="238"/>
      <scheme val="minor"/>
    </font>
    <font>
      <sz val="11"/>
      <color theme="1"/>
      <name val="Arial"/>
      <family val="2"/>
      <charset val="238"/>
    </font>
    <font>
      <i/>
      <sz val="12"/>
      <color theme="1"/>
      <name val="Calibri"/>
      <family val="2"/>
      <charset val="238"/>
      <scheme val="minor"/>
    </font>
    <font>
      <sz val="10"/>
      <name val="Arial"/>
      <family val="2"/>
      <charset val="238"/>
    </font>
    <font>
      <sz val="12"/>
      <color indexed="8"/>
      <name val="Calibri"/>
      <family val="2"/>
      <charset val="238"/>
    </font>
    <font>
      <sz val="12"/>
      <color theme="1"/>
      <name val="Candara"/>
      <family val="2"/>
      <charset val="238"/>
    </font>
    <font>
      <sz val="12"/>
      <color indexed="8"/>
      <name val="Candara"/>
      <family val="2"/>
      <charset val="238"/>
    </font>
    <font>
      <b/>
      <sz val="12"/>
      <color indexed="8"/>
      <name val="Candara"/>
      <family val="2"/>
      <charset val="238"/>
    </font>
    <font>
      <i/>
      <sz val="12"/>
      <color indexed="8"/>
      <name val="Candara"/>
      <family val="2"/>
      <charset val="238"/>
    </font>
    <font>
      <sz val="10"/>
      <color rgb="FF000000"/>
      <name val="Candara"/>
      <family val="2"/>
      <charset val="238"/>
    </font>
    <font>
      <sz val="10"/>
      <color theme="1"/>
      <name val="Candara"/>
      <family val="2"/>
      <charset val="238"/>
    </font>
    <font>
      <b/>
      <sz val="10"/>
      <color rgb="FF000000"/>
      <name val="Candara"/>
      <family val="2"/>
      <charset val="238"/>
    </font>
    <font>
      <sz val="10"/>
      <color indexed="8"/>
      <name val="Candara"/>
      <family val="2"/>
      <charset val="238"/>
    </font>
    <font>
      <b/>
      <sz val="10"/>
      <color theme="1"/>
      <name val="Candara"/>
      <family val="2"/>
      <charset val="238"/>
    </font>
    <font>
      <b/>
      <sz val="12"/>
      <color theme="1"/>
      <name val="Candara"/>
      <family val="2"/>
      <charset val="238"/>
    </font>
    <font>
      <b/>
      <sz val="11"/>
      <name val="Candara"/>
      <family val="2"/>
      <charset val="238"/>
    </font>
    <font>
      <b/>
      <i/>
      <sz val="11"/>
      <name val="Candara"/>
      <family val="2"/>
      <charset val="238"/>
    </font>
    <font>
      <b/>
      <sz val="11"/>
      <color theme="1"/>
      <name val="Calibri"/>
      <family val="2"/>
      <charset val="238"/>
      <scheme val="minor"/>
    </font>
  </fonts>
  <fills count="2">
    <fill>
      <patternFill patternType="none"/>
    </fill>
    <fill>
      <patternFill patternType="gray125"/>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2" fillId="0" borderId="0"/>
    <xf numFmtId="0" fontId="3" fillId="0" borderId="0"/>
    <xf numFmtId="0" fontId="1" fillId="0" borderId="0"/>
    <xf numFmtId="0" fontId="9" fillId="0" borderId="0"/>
    <xf numFmtId="0" fontId="9" fillId="0" borderId="0"/>
  </cellStyleXfs>
  <cellXfs count="76">
    <xf numFmtId="0" fontId="0" fillId="0" borderId="0" xfId="0"/>
    <xf numFmtId="0" fontId="6" fillId="0" borderId="0" xfId="1" applyNumberFormat="1" applyFont="1" applyFill="1" applyBorder="1" applyAlignment="1">
      <alignment horizontal="center" vertical="center"/>
    </xf>
    <xf numFmtId="0" fontId="6" fillId="0" borderId="0" xfId="1" applyFont="1" applyFill="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9" fontId="0" fillId="0" borderId="0" xfId="0" applyNumberFormat="1" applyAlignment="1">
      <alignment horizontal="center" vertical="center"/>
    </xf>
    <xf numFmtId="2" fontId="10" fillId="0" borderId="0" xfId="5" applyNumberFormat="1" applyFont="1" applyFill="1" applyBorder="1" applyAlignment="1" applyProtection="1">
      <alignment horizontal="right" wrapText="1"/>
    </xf>
    <xf numFmtId="0" fontId="11" fillId="0" borderId="0" xfId="0" applyFont="1"/>
    <xf numFmtId="0" fontId="12" fillId="0" borderId="6" xfId="6" applyFont="1" applyFill="1" applyBorder="1" applyAlignment="1" applyProtection="1">
      <alignment horizontal="center" vertical="top" wrapText="1"/>
    </xf>
    <xf numFmtId="0" fontId="12" fillId="0" borderId="0" xfId="6" applyFont="1" applyFill="1" applyBorder="1" applyAlignment="1" applyProtection="1">
      <alignment horizontal="left"/>
    </xf>
    <xf numFmtId="0" fontId="11" fillId="0" borderId="0" xfId="0" applyFont="1" applyAlignment="1">
      <alignment horizontal="center" vertical="center"/>
    </xf>
    <xf numFmtId="2" fontId="16" fillId="0" borderId="0" xfId="0" applyNumberFormat="1" applyFont="1" applyAlignment="1">
      <alignment horizontal="center" vertical="center"/>
    </xf>
    <xf numFmtId="0" fontId="16" fillId="0" borderId="0" xfId="0" applyFont="1" applyAlignment="1">
      <alignment horizontal="center" vertical="center"/>
    </xf>
    <xf numFmtId="165" fontId="16" fillId="0" borderId="0" xfId="0" applyNumberFormat="1" applyFont="1" applyAlignment="1">
      <alignment horizontal="center" vertical="center"/>
    </xf>
    <xf numFmtId="0" fontId="17" fillId="0" borderId="1" xfId="0" applyFont="1" applyBorder="1" applyAlignment="1">
      <alignment horizontal="center" vertical="center" wrapText="1"/>
    </xf>
    <xf numFmtId="2"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2" fontId="15" fillId="0" borderId="3" xfId="0" applyNumberFormat="1" applyFont="1" applyBorder="1" applyAlignment="1">
      <alignment horizontal="center" vertical="center"/>
    </xf>
    <xf numFmtId="165" fontId="17" fillId="0" borderId="3" xfId="0" applyNumberFormat="1" applyFont="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left" vertical="center"/>
    </xf>
    <xf numFmtId="2" fontId="16" fillId="0" borderId="0" xfId="0" applyNumberFormat="1" applyFont="1" applyBorder="1" applyAlignment="1">
      <alignment horizontal="center" vertical="center"/>
    </xf>
    <xf numFmtId="0" fontId="18" fillId="0" borderId="5" xfId="4" applyFont="1" applyFill="1" applyBorder="1" applyAlignment="1" applyProtection="1">
      <alignment horizontal="center" vertical="center" wrapText="1"/>
    </xf>
    <xf numFmtId="2" fontId="18" fillId="0" borderId="5" xfId="4" applyNumberFormat="1" applyFont="1" applyFill="1" applyBorder="1" applyAlignment="1" applyProtection="1">
      <alignment horizontal="center" vertical="center" wrapText="1"/>
    </xf>
    <xf numFmtId="1" fontId="18" fillId="0" borderId="5" xfId="4" applyNumberFormat="1" applyFont="1" applyFill="1" applyBorder="1" applyAlignment="1" applyProtection="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6" fillId="0" borderId="1" xfId="0" applyFont="1" applyBorder="1" applyAlignment="1">
      <alignment horizontal="center" vertical="center" wrapText="1"/>
    </xf>
    <xf numFmtId="2" fontId="17" fillId="0" borderId="1" xfId="0" applyNumberFormat="1" applyFont="1" applyBorder="1" applyAlignment="1">
      <alignment horizontal="center" vertical="center"/>
    </xf>
    <xf numFmtId="2" fontId="17" fillId="0" borderId="3" xfId="0" applyNumberFormat="1" applyFont="1" applyBorder="1" applyAlignment="1">
      <alignment horizontal="center" vertical="center"/>
    </xf>
    <xf numFmtId="0" fontId="16" fillId="0" borderId="0" xfId="0" applyFont="1" applyFill="1" applyAlignment="1">
      <alignment horizontal="center" vertical="center"/>
    </xf>
    <xf numFmtId="2" fontId="16" fillId="0" borderId="0" xfId="0" applyNumberFormat="1" applyFont="1" applyFill="1" applyAlignment="1">
      <alignment horizontal="center" vertical="center"/>
    </xf>
    <xf numFmtId="165" fontId="15" fillId="0" borderId="3" xfId="0" applyNumberFormat="1" applyFont="1" applyBorder="1" applyAlignment="1">
      <alignment horizontal="center" vertical="center"/>
    </xf>
    <xf numFmtId="0" fontId="18" fillId="0" borderId="5" xfId="4" applyFont="1" applyFill="1" applyBorder="1" applyAlignment="1" applyProtection="1">
      <alignment horizontal="center" vertical="center" wrapText="1"/>
    </xf>
    <xf numFmtId="0" fontId="17" fillId="0" borderId="1" xfId="0" applyFont="1" applyBorder="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center" vertical="center" wrapText="1"/>
    </xf>
    <xf numFmtId="2" fontId="19" fillId="0" borderId="0" xfId="0" applyNumberFormat="1" applyFont="1" applyAlignment="1">
      <alignment horizontal="center" vertical="center"/>
    </xf>
    <xf numFmtId="165" fontId="19" fillId="0" borderId="0" xfId="0" applyNumberFormat="1" applyFont="1" applyAlignment="1">
      <alignment horizontal="center" vertical="center"/>
    </xf>
    <xf numFmtId="0" fontId="20" fillId="0" borderId="0" xfId="0" applyFont="1"/>
    <xf numFmtId="0" fontId="12" fillId="0" borderId="6" xfId="6" applyFont="1" applyFill="1" applyBorder="1" applyAlignment="1" applyProtection="1">
      <alignment horizontal="center" vertical="center" wrapText="1"/>
    </xf>
    <xf numFmtId="0" fontId="14" fillId="0" borderId="6" xfId="6" applyFont="1" applyFill="1" applyBorder="1" applyAlignment="1" applyProtection="1">
      <alignment horizontal="center" vertical="center" wrapText="1"/>
    </xf>
    <xf numFmtId="2" fontId="12" fillId="0" borderId="0" xfId="6" applyNumberFormat="1" applyFont="1" applyFill="1" applyBorder="1" applyAlignment="1" applyProtection="1">
      <alignment horizontal="center" vertical="center" wrapText="1"/>
    </xf>
    <xf numFmtId="2" fontId="13" fillId="0" borderId="0" xfId="6" applyNumberFormat="1" applyFont="1" applyFill="1" applyBorder="1" applyAlignment="1" applyProtection="1">
      <alignment horizontal="center" vertical="center" wrapText="1"/>
    </xf>
    <xf numFmtId="0" fontId="21" fillId="0" borderId="0" xfId="0" applyFont="1" applyAlignment="1">
      <alignment horizontal="left"/>
    </xf>
    <xf numFmtId="0" fontId="15" fillId="0" borderId="0" xfId="0" applyFont="1" applyBorder="1" applyAlignment="1">
      <alignment horizontal="left" vertical="center"/>
    </xf>
    <xf numFmtId="0" fontId="21" fillId="0" borderId="0" xfId="0" applyFont="1" applyAlignment="1">
      <alignment horizontal="left" readingOrder="1"/>
    </xf>
    <xf numFmtId="0" fontId="16" fillId="0" borderId="5" xfId="0" applyFont="1" applyBorder="1" applyAlignment="1">
      <alignment horizontal="center" vertical="center" wrapText="1"/>
    </xf>
    <xf numFmtId="2" fontId="17" fillId="0" borderId="5" xfId="0" applyNumberFormat="1" applyFont="1" applyBorder="1" applyAlignment="1">
      <alignment horizontal="center" vertical="center" wrapText="1"/>
    </xf>
    <xf numFmtId="0" fontId="17" fillId="0" borderId="5" xfId="0" applyFont="1" applyBorder="1" applyAlignment="1">
      <alignment horizontal="center" vertical="center" wrapText="1"/>
    </xf>
    <xf numFmtId="165" fontId="17" fillId="0" borderId="5" xfId="0" applyNumberFormat="1" applyFont="1" applyBorder="1" applyAlignment="1">
      <alignment horizontal="center" vertical="center" wrapText="1"/>
    </xf>
    <xf numFmtId="2" fontId="15" fillId="0" borderId="5" xfId="0" applyNumberFormat="1" applyFont="1" applyBorder="1" applyAlignment="1">
      <alignment horizontal="center" vertical="center"/>
    </xf>
    <xf numFmtId="0" fontId="15" fillId="0" borderId="5" xfId="0" applyFont="1" applyBorder="1" applyAlignment="1">
      <alignment horizontal="center" vertical="center"/>
    </xf>
    <xf numFmtId="165" fontId="17" fillId="0" borderId="5" xfId="0" applyNumberFormat="1" applyFont="1" applyBorder="1" applyAlignment="1">
      <alignment horizontal="center" vertical="center"/>
    </xf>
    <xf numFmtId="0" fontId="22" fillId="0" borderId="0" xfId="0" applyFont="1" applyAlignment="1">
      <alignment horizontal="left" readingOrder="1"/>
    </xf>
    <xf numFmtId="0" fontId="20" fillId="0" borderId="0" xfId="0" applyFont="1" applyAlignment="1">
      <alignment horizontal="left" vertical="center"/>
    </xf>
    <xf numFmtId="0" fontId="21" fillId="0" borderId="0" xfId="0" applyFont="1" applyAlignment="1"/>
    <xf numFmtId="0" fontId="21" fillId="0" borderId="0" xfId="0" applyFont="1"/>
    <xf numFmtId="0" fontId="22" fillId="0" borderId="0" xfId="0" applyFont="1"/>
    <xf numFmtId="0" fontId="23" fillId="0" borderId="0" xfId="0" applyFont="1"/>
    <xf numFmtId="0" fontId="23" fillId="0" borderId="0" xfId="0" applyFont="1" applyAlignment="1">
      <alignment horizontal="right"/>
    </xf>
    <xf numFmtId="0" fontId="16" fillId="0" borderId="5" xfId="0" applyFont="1" applyBorder="1" applyAlignment="1">
      <alignment horizontal="center" vertical="center"/>
    </xf>
    <xf numFmtId="2" fontId="18" fillId="0" borderId="5" xfId="4" applyNumberFormat="1" applyFont="1" applyFill="1" applyBorder="1" applyAlignment="1" applyProtection="1">
      <alignment horizontal="center" vertical="center" wrapText="1"/>
    </xf>
    <xf numFmtId="2" fontId="16" fillId="0" borderId="5" xfId="0" applyNumberFormat="1" applyFont="1" applyBorder="1" applyAlignment="1">
      <alignment horizontal="center" vertical="center"/>
    </xf>
    <xf numFmtId="2" fontId="16" fillId="0" borderId="7" xfId="0" applyNumberFormat="1" applyFont="1" applyBorder="1" applyAlignment="1">
      <alignment horizontal="center" vertical="center"/>
    </xf>
    <xf numFmtId="0" fontId="18" fillId="0" borderId="5" xfId="4" applyFont="1" applyFill="1" applyBorder="1" applyAlignment="1" applyProtection="1">
      <alignment horizontal="center" vertical="center" wrapText="1"/>
    </xf>
    <xf numFmtId="0" fontId="16" fillId="0" borderId="5" xfId="0" applyFont="1" applyFill="1" applyBorder="1" applyAlignment="1">
      <alignment horizontal="center" vertical="center"/>
    </xf>
    <xf numFmtId="0" fontId="5" fillId="0" borderId="0" xfId="0" applyFont="1" applyFill="1" applyAlignment="1">
      <alignment horizontal="center" vertical="center"/>
    </xf>
    <xf numFmtId="2" fontId="5" fillId="0" borderId="0" xfId="0" applyNumberFormat="1" applyFont="1" applyFill="1" applyAlignment="1">
      <alignment horizontal="center" vertical="center"/>
    </xf>
    <xf numFmtId="164" fontId="5" fillId="0" borderId="0" xfId="0" applyNumberFormat="1" applyFont="1" applyFill="1" applyAlignment="1">
      <alignment horizontal="center" vertical="center"/>
    </xf>
    <xf numFmtId="0" fontId="8" fillId="0" borderId="0" xfId="0" applyFont="1" applyFill="1" applyAlignment="1">
      <alignment horizontal="center" vertical="center"/>
    </xf>
    <xf numFmtId="164" fontId="6" fillId="0" borderId="0" xfId="2" applyNumberFormat="1" applyFont="1" applyFill="1" applyBorder="1" applyAlignment="1">
      <alignment horizontal="center" vertical="center"/>
    </xf>
    <xf numFmtId="2" fontId="6" fillId="0" borderId="0" xfId="3" applyNumberFormat="1" applyFont="1" applyFill="1" applyAlignment="1">
      <alignment horizontal="center" vertical="center"/>
    </xf>
    <xf numFmtId="0" fontId="6" fillId="0" borderId="0" xfId="2" applyFont="1" applyFill="1" applyAlignment="1">
      <alignment horizontal="center" vertical="center"/>
    </xf>
    <xf numFmtId="0" fontId="6" fillId="0" borderId="0" xfId="2" applyNumberFormat="1" applyFont="1" applyFill="1" applyBorder="1" applyAlignment="1">
      <alignment horizontal="center" vertical="center"/>
    </xf>
  </cellXfs>
  <cellStyles count="7">
    <cellStyle name="Normal" xfId="0" builtinId="0"/>
    <cellStyle name="Normal 2" xfId="1"/>
    <cellStyle name="Normal 3" xfId="2"/>
    <cellStyle name="Normal 4" xfId="3"/>
    <cellStyle name="Normal_Anova Corr" xfId="5"/>
    <cellStyle name="Normal_Korelacije" xfId="6"/>
    <cellStyle name="Normal_Sheet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workbookViewId="0">
      <selection sqref="A1:XFD1048576"/>
    </sheetView>
  </sheetViews>
  <sheetFormatPr defaultRowHeight="15.75" x14ac:dyDescent="0.25"/>
  <cols>
    <col min="1" max="1" width="9.140625" style="68"/>
    <col min="2" max="2" width="13.140625" style="68" customWidth="1"/>
    <col min="3" max="3" width="14.28515625" style="68" customWidth="1"/>
    <col min="4" max="4" width="13.140625" style="68" customWidth="1"/>
    <col min="5" max="7" width="9.140625" style="68"/>
    <col min="8" max="8" width="8.5703125" style="69" customWidth="1"/>
    <col min="9" max="9" width="8.5703125" style="70" customWidth="1"/>
    <col min="10" max="10" width="8.5703125" style="69" customWidth="1"/>
    <col min="11" max="11" width="13.7109375" style="69" customWidth="1"/>
    <col min="12" max="12" width="12.140625" style="69" customWidth="1"/>
    <col min="13" max="13" width="14.28515625" style="69" customWidth="1"/>
    <col min="14" max="15" width="12.140625" style="69" customWidth="1"/>
    <col min="16" max="16" width="12.140625" style="68" customWidth="1"/>
    <col min="17" max="21" width="9.140625" style="68"/>
    <col min="22" max="25" width="8.5703125" style="68" customWidth="1"/>
    <col min="26" max="16384" width="9.140625" style="68"/>
  </cols>
  <sheetData>
    <row r="1" spans="1:23" s="68" customFormat="1" x14ac:dyDescent="0.25">
      <c r="A1" s="68" t="s">
        <v>62</v>
      </c>
      <c r="B1" s="68" t="s">
        <v>61</v>
      </c>
      <c r="C1" s="68" t="s">
        <v>111</v>
      </c>
      <c r="D1" s="68" t="s">
        <v>60</v>
      </c>
      <c r="E1" s="68" t="s">
        <v>63</v>
      </c>
      <c r="F1" s="68" t="s">
        <v>1</v>
      </c>
      <c r="G1" s="68" t="s">
        <v>0</v>
      </c>
      <c r="H1" s="69" t="s">
        <v>2</v>
      </c>
      <c r="I1" s="70" t="s">
        <v>4</v>
      </c>
      <c r="J1" s="69" t="s">
        <v>3</v>
      </c>
      <c r="K1" s="71" t="s">
        <v>5</v>
      </c>
      <c r="L1" s="71" t="s">
        <v>22</v>
      </c>
      <c r="M1" s="71" t="s">
        <v>23</v>
      </c>
      <c r="N1" s="68" t="s">
        <v>24</v>
      </c>
      <c r="O1" s="68" t="s">
        <v>25</v>
      </c>
      <c r="P1" s="68" t="s">
        <v>26</v>
      </c>
      <c r="Q1" s="68" t="s">
        <v>27</v>
      </c>
      <c r="R1" s="68" t="s">
        <v>28</v>
      </c>
      <c r="S1" s="68" t="s">
        <v>29</v>
      </c>
      <c r="T1" s="68" t="s">
        <v>30</v>
      </c>
      <c r="U1" s="68" t="s">
        <v>31</v>
      </c>
    </row>
    <row r="2" spans="1:23" s="68" customFormat="1" x14ac:dyDescent="0.25">
      <c r="A2" s="68">
        <v>1</v>
      </c>
      <c r="B2" s="68" t="s">
        <v>109</v>
      </c>
      <c r="C2" s="68" t="s">
        <v>108</v>
      </c>
      <c r="D2" s="68" t="s">
        <v>33</v>
      </c>
      <c r="E2" s="68">
        <v>1</v>
      </c>
      <c r="F2" s="1">
        <v>3.1</v>
      </c>
      <c r="G2" s="1">
        <v>12.4</v>
      </c>
      <c r="H2" s="69">
        <v>0.8</v>
      </c>
      <c r="I2" s="72">
        <v>7.28</v>
      </c>
      <c r="J2" s="69">
        <v>0.5</v>
      </c>
      <c r="K2" s="6">
        <f>K14+6</f>
        <v>19</v>
      </c>
      <c r="L2" s="6">
        <v>5</v>
      </c>
      <c r="M2" s="6">
        <f>M14+6</f>
        <v>24</v>
      </c>
      <c r="N2" s="69"/>
      <c r="O2" s="69"/>
      <c r="P2" s="69"/>
      <c r="Q2" s="69"/>
      <c r="R2" s="69"/>
      <c r="S2" s="69"/>
      <c r="T2" s="69"/>
      <c r="U2" s="69"/>
    </row>
    <row r="3" spans="1:23" s="68" customFormat="1" x14ac:dyDescent="0.25">
      <c r="A3" s="68">
        <v>1</v>
      </c>
      <c r="B3" s="68" t="s">
        <v>109</v>
      </c>
      <c r="C3" s="68" t="s">
        <v>108</v>
      </c>
      <c r="D3" s="68" t="s">
        <v>33</v>
      </c>
      <c r="E3" s="68">
        <v>2</v>
      </c>
      <c r="F3" s="1">
        <v>3.2</v>
      </c>
      <c r="G3" s="1">
        <v>12.7</v>
      </c>
      <c r="H3" s="69">
        <v>0.9</v>
      </c>
      <c r="I3" s="72">
        <v>7.44</v>
      </c>
      <c r="J3" s="69">
        <v>0.78</v>
      </c>
      <c r="K3" s="6">
        <f t="shared" ref="K3:M13" si="0">K15+6</f>
        <v>17</v>
      </c>
      <c r="L3" s="6">
        <v>6</v>
      </c>
      <c r="M3" s="6">
        <f t="shared" si="0"/>
        <v>23</v>
      </c>
      <c r="N3" s="69"/>
      <c r="O3" s="69"/>
      <c r="P3" s="69"/>
      <c r="Q3" s="69"/>
      <c r="R3" s="69"/>
      <c r="S3" s="69"/>
      <c r="T3" s="69"/>
      <c r="U3" s="69"/>
    </row>
    <row r="4" spans="1:23" s="68" customFormat="1" x14ac:dyDescent="0.25">
      <c r="A4" s="68">
        <v>1</v>
      </c>
      <c r="B4" s="68" t="s">
        <v>109</v>
      </c>
      <c r="C4" s="68" t="s">
        <v>108</v>
      </c>
      <c r="D4" s="68" t="s">
        <v>33</v>
      </c>
      <c r="E4" s="68">
        <v>3</v>
      </c>
      <c r="F4" s="1">
        <v>5</v>
      </c>
      <c r="G4" s="1">
        <v>11.7</v>
      </c>
      <c r="H4" s="73">
        <v>0.94</v>
      </c>
      <c r="I4" s="72">
        <v>8.39</v>
      </c>
      <c r="J4" s="73">
        <v>1.48</v>
      </c>
      <c r="K4" s="6">
        <f t="shared" si="0"/>
        <v>20</v>
      </c>
      <c r="L4" s="6">
        <v>9</v>
      </c>
      <c r="M4" s="6">
        <f t="shared" si="0"/>
        <v>34</v>
      </c>
      <c r="N4" s="69"/>
      <c r="O4" s="69"/>
      <c r="P4" s="69"/>
      <c r="Q4" s="69"/>
      <c r="R4" s="69"/>
      <c r="S4" s="69"/>
      <c r="T4" s="69"/>
      <c r="U4" s="69"/>
      <c r="V4" s="74"/>
      <c r="W4" s="75"/>
    </row>
    <row r="5" spans="1:23" s="68" customFormat="1" x14ac:dyDescent="0.25">
      <c r="A5" s="68">
        <v>1</v>
      </c>
      <c r="B5" s="68" t="s">
        <v>109</v>
      </c>
      <c r="C5" s="68" t="s">
        <v>108</v>
      </c>
      <c r="D5" s="68" t="s">
        <v>33</v>
      </c>
      <c r="E5" s="68">
        <v>4</v>
      </c>
      <c r="F5" s="2">
        <v>7.2</v>
      </c>
      <c r="G5" s="2">
        <v>11.3</v>
      </c>
      <c r="H5" s="73">
        <v>1.58</v>
      </c>
      <c r="I5" s="72">
        <v>7.58</v>
      </c>
      <c r="J5" s="73">
        <v>0.4</v>
      </c>
      <c r="K5" s="6">
        <f t="shared" si="0"/>
        <v>19</v>
      </c>
      <c r="L5" s="6">
        <f t="shared" ref="L3:L49" si="1">J5*5+2</f>
        <v>4</v>
      </c>
      <c r="M5" s="6">
        <f t="shared" si="0"/>
        <v>33</v>
      </c>
      <c r="N5" s="69"/>
      <c r="O5" s="69"/>
      <c r="P5" s="69"/>
      <c r="Q5" s="69"/>
      <c r="R5" s="69"/>
      <c r="S5" s="69"/>
      <c r="T5" s="69"/>
      <c r="U5" s="69"/>
      <c r="V5" s="74"/>
      <c r="W5" s="75"/>
    </row>
    <row r="6" spans="1:23" s="68" customFormat="1" x14ac:dyDescent="0.25">
      <c r="A6" s="68">
        <v>1</v>
      </c>
      <c r="B6" s="68" t="s">
        <v>109</v>
      </c>
      <c r="C6" s="68" t="s">
        <v>108</v>
      </c>
      <c r="D6" s="68" t="s">
        <v>33</v>
      </c>
      <c r="E6" s="68">
        <v>5</v>
      </c>
      <c r="F6" s="2">
        <v>12</v>
      </c>
      <c r="G6" s="2">
        <v>9.3000000000000007</v>
      </c>
      <c r="H6" s="73">
        <v>1.46</v>
      </c>
      <c r="I6" s="72">
        <v>8.1999999999999993</v>
      </c>
      <c r="J6" s="73">
        <v>1.33</v>
      </c>
      <c r="K6" s="6">
        <f t="shared" si="0"/>
        <v>20</v>
      </c>
      <c r="L6" s="6">
        <v>8</v>
      </c>
      <c r="M6" s="6">
        <f t="shared" si="0"/>
        <v>32</v>
      </c>
      <c r="N6" s="69"/>
      <c r="O6" s="69"/>
      <c r="P6" s="69"/>
      <c r="Q6" s="69"/>
      <c r="R6" s="69"/>
      <c r="S6" s="69"/>
      <c r="T6" s="69"/>
      <c r="U6" s="69"/>
      <c r="V6" s="74"/>
      <c r="W6" s="75"/>
    </row>
    <row r="7" spans="1:23" s="68" customFormat="1" x14ac:dyDescent="0.25">
      <c r="A7" s="68">
        <v>1</v>
      </c>
      <c r="B7" s="68" t="s">
        <v>109</v>
      </c>
      <c r="C7" s="68" t="s">
        <v>108</v>
      </c>
      <c r="D7" s="68" t="s">
        <v>33</v>
      </c>
      <c r="E7" s="68">
        <v>6</v>
      </c>
      <c r="F7" s="2">
        <v>16</v>
      </c>
      <c r="G7" s="2">
        <v>7.8</v>
      </c>
      <c r="H7" s="73">
        <v>1.86</v>
      </c>
      <c r="I7" s="72">
        <v>8.2200000000000006</v>
      </c>
      <c r="J7" s="73">
        <v>2</v>
      </c>
      <c r="K7" s="6">
        <f t="shared" si="0"/>
        <v>13</v>
      </c>
      <c r="L7" s="6">
        <v>11</v>
      </c>
      <c r="M7" s="6">
        <f t="shared" si="0"/>
        <v>15</v>
      </c>
      <c r="N7" s="69"/>
      <c r="O7" s="69"/>
      <c r="P7" s="69"/>
      <c r="Q7" s="69"/>
      <c r="R7" s="69"/>
      <c r="S7" s="69"/>
      <c r="T7" s="69"/>
      <c r="U7" s="69"/>
      <c r="V7" s="74"/>
      <c r="W7" s="75"/>
    </row>
    <row r="8" spans="1:23" s="68" customFormat="1" x14ac:dyDescent="0.25">
      <c r="A8" s="68">
        <v>1</v>
      </c>
      <c r="B8" s="68" t="s">
        <v>109</v>
      </c>
      <c r="C8" s="68" t="s">
        <v>108</v>
      </c>
      <c r="D8" s="68" t="s">
        <v>33</v>
      </c>
      <c r="E8" s="68">
        <v>7</v>
      </c>
      <c r="F8" s="2">
        <v>21.3</v>
      </c>
      <c r="G8" s="2">
        <v>7.4</v>
      </c>
      <c r="H8" s="73">
        <v>0.69</v>
      </c>
      <c r="I8" s="72">
        <v>8.1199999999999992</v>
      </c>
      <c r="J8" s="73">
        <v>1.55</v>
      </c>
      <c r="K8" s="6">
        <f t="shared" si="0"/>
        <v>15</v>
      </c>
      <c r="L8" s="6">
        <v>11</v>
      </c>
      <c r="M8" s="6">
        <f t="shared" si="0"/>
        <v>30</v>
      </c>
      <c r="N8" s="69"/>
      <c r="O8" s="69"/>
      <c r="P8" s="69"/>
      <c r="Q8" s="69"/>
      <c r="R8" s="69"/>
      <c r="S8" s="69"/>
      <c r="T8" s="69"/>
      <c r="U8" s="69"/>
      <c r="V8" s="74"/>
      <c r="W8" s="75"/>
    </row>
    <row r="9" spans="1:23" s="68" customFormat="1" x14ac:dyDescent="0.25">
      <c r="A9" s="68">
        <v>1</v>
      </c>
      <c r="B9" s="68" t="s">
        <v>109</v>
      </c>
      <c r="C9" s="68" t="s">
        <v>108</v>
      </c>
      <c r="D9" s="68" t="s">
        <v>33</v>
      </c>
      <c r="E9" s="68">
        <v>8</v>
      </c>
      <c r="F9" s="2">
        <v>21</v>
      </c>
      <c r="G9" s="2">
        <v>8.9</v>
      </c>
      <c r="H9" s="73">
        <v>0.27100000000000002</v>
      </c>
      <c r="I9" s="72">
        <v>7.19</v>
      </c>
      <c r="J9" s="73">
        <v>1.01</v>
      </c>
      <c r="K9" s="6">
        <f t="shared" si="0"/>
        <v>16</v>
      </c>
      <c r="L9" s="6">
        <v>9</v>
      </c>
      <c r="M9" s="6">
        <f t="shared" si="0"/>
        <v>30</v>
      </c>
      <c r="N9" s="69"/>
      <c r="O9" s="69"/>
      <c r="P9" s="69"/>
      <c r="Q9" s="69"/>
      <c r="R9" s="69"/>
      <c r="S9" s="69"/>
      <c r="T9" s="69"/>
      <c r="U9" s="69"/>
      <c r="V9" s="74"/>
      <c r="W9" s="75"/>
    </row>
    <row r="10" spans="1:23" s="68" customFormat="1" x14ac:dyDescent="0.25">
      <c r="A10" s="68">
        <v>1</v>
      </c>
      <c r="B10" s="68" t="s">
        <v>109</v>
      </c>
      <c r="C10" s="68" t="s">
        <v>108</v>
      </c>
      <c r="D10" s="68" t="s">
        <v>33</v>
      </c>
      <c r="E10" s="68">
        <v>9</v>
      </c>
      <c r="F10" s="2">
        <v>17.100000000000001</v>
      </c>
      <c r="G10" s="2">
        <v>8.5</v>
      </c>
      <c r="H10" s="73">
        <v>0.5036408</v>
      </c>
      <c r="I10" s="72">
        <v>7.29</v>
      </c>
      <c r="J10" s="73">
        <v>0.81400000000000006</v>
      </c>
      <c r="K10" s="6">
        <f t="shared" si="0"/>
        <v>18</v>
      </c>
      <c r="L10" s="6">
        <v>6</v>
      </c>
      <c r="M10" s="6">
        <f t="shared" si="0"/>
        <v>29</v>
      </c>
      <c r="N10" s="69"/>
      <c r="O10" s="69"/>
      <c r="P10" s="69"/>
      <c r="Q10" s="69"/>
      <c r="R10" s="69"/>
      <c r="S10" s="69"/>
      <c r="T10" s="69"/>
      <c r="U10" s="69"/>
      <c r="V10" s="74"/>
      <c r="W10" s="75"/>
    </row>
    <row r="11" spans="1:23" s="68" customFormat="1" x14ac:dyDescent="0.25">
      <c r="A11" s="68">
        <v>1</v>
      </c>
      <c r="B11" s="68" t="s">
        <v>109</v>
      </c>
      <c r="C11" s="68" t="s">
        <v>108</v>
      </c>
      <c r="D11" s="68" t="s">
        <v>33</v>
      </c>
      <c r="E11" s="68">
        <v>10</v>
      </c>
      <c r="F11" s="2">
        <v>12.6</v>
      </c>
      <c r="G11" s="2">
        <v>9.9</v>
      </c>
      <c r="H11" s="73">
        <v>0.38741600000000004</v>
      </c>
      <c r="I11" s="72">
        <v>7.32</v>
      </c>
      <c r="J11" s="73">
        <v>0.77</v>
      </c>
      <c r="K11" s="6">
        <f t="shared" si="0"/>
        <v>18</v>
      </c>
      <c r="L11" s="6">
        <v>6</v>
      </c>
      <c r="M11" s="6">
        <f t="shared" si="0"/>
        <v>22</v>
      </c>
      <c r="N11" s="69"/>
      <c r="O11" s="69"/>
      <c r="P11" s="69"/>
      <c r="Q11" s="69"/>
      <c r="R11" s="69"/>
      <c r="S11" s="69"/>
      <c r="T11" s="69"/>
      <c r="U11" s="69"/>
      <c r="V11" s="74"/>
      <c r="W11" s="75"/>
    </row>
    <row r="12" spans="1:23" s="68" customFormat="1" x14ac:dyDescent="0.25">
      <c r="A12" s="68">
        <v>1</v>
      </c>
      <c r="B12" s="68" t="s">
        <v>109</v>
      </c>
      <c r="C12" s="68" t="s">
        <v>108</v>
      </c>
      <c r="D12" s="68" t="s">
        <v>33</v>
      </c>
      <c r="E12" s="68">
        <v>11</v>
      </c>
      <c r="F12" s="2">
        <v>9</v>
      </c>
      <c r="G12" s="2">
        <v>9.9</v>
      </c>
      <c r="H12" s="73">
        <v>0.23244960000000001</v>
      </c>
      <c r="I12" s="72">
        <v>7.28</v>
      </c>
      <c r="J12" s="73">
        <v>0.74</v>
      </c>
      <c r="K12" s="6">
        <f t="shared" si="0"/>
        <v>19</v>
      </c>
      <c r="L12" s="6">
        <v>6</v>
      </c>
      <c r="M12" s="6">
        <f t="shared" si="0"/>
        <v>17</v>
      </c>
      <c r="N12" s="69"/>
      <c r="O12" s="69"/>
      <c r="P12" s="69"/>
      <c r="Q12" s="69"/>
      <c r="R12" s="69"/>
      <c r="S12" s="69"/>
      <c r="T12" s="69"/>
      <c r="U12" s="69"/>
      <c r="V12" s="74"/>
      <c r="W12" s="75"/>
    </row>
    <row r="13" spans="1:23" s="68" customFormat="1" x14ac:dyDescent="0.25">
      <c r="A13" s="68">
        <v>1</v>
      </c>
      <c r="B13" s="68" t="s">
        <v>109</v>
      </c>
      <c r="C13" s="68" t="s">
        <v>108</v>
      </c>
      <c r="D13" s="68" t="s">
        <v>33</v>
      </c>
      <c r="E13" s="68">
        <v>12</v>
      </c>
      <c r="F13" s="2">
        <v>6</v>
      </c>
      <c r="G13" s="2">
        <v>10.9</v>
      </c>
      <c r="H13" s="73">
        <v>0.2</v>
      </c>
      <c r="I13" s="72">
        <v>7.44</v>
      </c>
      <c r="J13" s="73">
        <v>1</v>
      </c>
      <c r="K13" s="6">
        <f t="shared" si="0"/>
        <v>20</v>
      </c>
      <c r="L13" s="6">
        <f t="shared" si="1"/>
        <v>7</v>
      </c>
      <c r="M13" s="6">
        <f t="shared" si="0"/>
        <v>18</v>
      </c>
      <c r="N13" s="69"/>
      <c r="O13" s="69"/>
      <c r="P13" s="69"/>
      <c r="Q13" s="69"/>
      <c r="R13" s="69"/>
      <c r="S13" s="69"/>
      <c r="T13" s="69"/>
      <c r="U13" s="69"/>
      <c r="V13" s="74"/>
      <c r="W13" s="75"/>
    </row>
    <row r="14" spans="1:23" s="68" customFormat="1" x14ac:dyDescent="0.25">
      <c r="A14" s="68">
        <v>1</v>
      </c>
      <c r="B14" s="68" t="s">
        <v>110</v>
      </c>
      <c r="C14" s="68" t="s">
        <v>108</v>
      </c>
      <c r="D14" s="68" t="s">
        <v>34</v>
      </c>
      <c r="E14" s="68">
        <v>1</v>
      </c>
      <c r="F14" s="1">
        <v>3.1</v>
      </c>
      <c r="G14" s="1">
        <v>12.4</v>
      </c>
      <c r="H14" s="69">
        <v>0.8</v>
      </c>
      <c r="I14" s="72">
        <v>7.28</v>
      </c>
      <c r="J14" s="69">
        <v>0.13</v>
      </c>
      <c r="K14" s="6">
        <v>13</v>
      </c>
      <c r="L14" s="6">
        <v>3</v>
      </c>
      <c r="M14" s="6">
        <v>18</v>
      </c>
      <c r="N14" s="69"/>
      <c r="O14" s="69"/>
      <c r="P14" s="69"/>
      <c r="Q14" s="69"/>
      <c r="R14" s="69"/>
      <c r="S14" s="69"/>
      <c r="T14" s="69"/>
      <c r="U14" s="69"/>
    </row>
    <row r="15" spans="1:23" s="68" customFormat="1" x14ac:dyDescent="0.25">
      <c r="A15" s="68">
        <v>1</v>
      </c>
      <c r="B15" s="68" t="s">
        <v>110</v>
      </c>
      <c r="C15" s="68" t="s">
        <v>108</v>
      </c>
      <c r="D15" s="68" t="s">
        <v>34</v>
      </c>
      <c r="E15" s="68">
        <v>2</v>
      </c>
      <c r="F15" s="1">
        <v>3.2</v>
      </c>
      <c r="G15" s="1">
        <v>12.7</v>
      </c>
      <c r="H15" s="69">
        <v>0.9</v>
      </c>
      <c r="I15" s="72">
        <v>7.44</v>
      </c>
      <c r="J15" s="69">
        <v>0.58000000000000007</v>
      </c>
      <c r="K15" s="6">
        <v>11</v>
      </c>
      <c r="L15" s="6">
        <v>5</v>
      </c>
      <c r="M15" s="6">
        <v>17</v>
      </c>
      <c r="N15" s="69"/>
      <c r="O15" s="69"/>
      <c r="P15" s="69"/>
      <c r="Q15" s="69"/>
      <c r="R15" s="69"/>
      <c r="S15" s="69"/>
      <c r="T15" s="69"/>
      <c r="U15" s="69"/>
    </row>
    <row r="16" spans="1:23" s="68" customFormat="1" x14ac:dyDescent="0.25">
      <c r="A16" s="68">
        <v>1</v>
      </c>
      <c r="B16" s="68" t="s">
        <v>110</v>
      </c>
      <c r="C16" s="68" t="s">
        <v>108</v>
      </c>
      <c r="D16" s="68" t="s">
        <v>34</v>
      </c>
      <c r="E16" s="68">
        <v>3</v>
      </c>
      <c r="F16" s="1">
        <v>5</v>
      </c>
      <c r="G16" s="1">
        <v>11.7</v>
      </c>
      <c r="H16" s="73">
        <v>0.94</v>
      </c>
      <c r="I16" s="72">
        <v>8.39</v>
      </c>
      <c r="J16" s="69">
        <v>0.5</v>
      </c>
      <c r="K16" s="6">
        <v>14</v>
      </c>
      <c r="L16" s="6">
        <v>5</v>
      </c>
      <c r="M16" s="6">
        <v>28</v>
      </c>
      <c r="N16" s="69"/>
      <c r="O16" s="69"/>
      <c r="P16" s="69"/>
      <c r="Q16" s="69"/>
      <c r="R16" s="69"/>
      <c r="S16" s="69"/>
      <c r="T16" s="69"/>
      <c r="U16" s="69"/>
    </row>
    <row r="17" spans="1:23" s="68" customFormat="1" x14ac:dyDescent="0.25">
      <c r="A17" s="68">
        <v>1</v>
      </c>
      <c r="B17" s="68" t="s">
        <v>110</v>
      </c>
      <c r="C17" s="68" t="s">
        <v>108</v>
      </c>
      <c r="D17" s="68" t="s">
        <v>34</v>
      </c>
      <c r="E17" s="68">
        <v>4</v>
      </c>
      <c r="F17" s="2">
        <v>7.2</v>
      </c>
      <c r="G17" s="2">
        <v>11.3</v>
      </c>
      <c r="H17" s="73">
        <v>1.58</v>
      </c>
      <c r="I17" s="72">
        <v>7.58</v>
      </c>
      <c r="J17" s="69">
        <v>0.2</v>
      </c>
      <c r="K17" s="6">
        <v>13</v>
      </c>
      <c r="L17" s="6">
        <f t="shared" si="1"/>
        <v>3</v>
      </c>
      <c r="M17" s="6">
        <v>27</v>
      </c>
      <c r="N17" s="69"/>
      <c r="O17" s="69"/>
      <c r="P17" s="69"/>
      <c r="Q17" s="69"/>
      <c r="R17" s="69"/>
      <c r="S17" s="69"/>
      <c r="T17" s="69"/>
      <c r="U17" s="69"/>
    </row>
    <row r="18" spans="1:23" s="68" customFormat="1" x14ac:dyDescent="0.25">
      <c r="A18" s="68">
        <v>1</v>
      </c>
      <c r="B18" s="68" t="s">
        <v>110</v>
      </c>
      <c r="C18" s="68" t="s">
        <v>108</v>
      </c>
      <c r="D18" s="68" t="s">
        <v>34</v>
      </c>
      <c r="E18" s="68">
        <v>5</v>
      </c>
      <c r="F18" s="2">
        <v>12</v>
      </c>
      <c r="G18" s="2">
        <v>9.3000000000000007</v>
      </c>
      <c r="H18" s="73">
        <v>1.46</v>
      </c>
      <c r="I18" s="72">
        <v>8.1999999999999993</v>
      </c>
      <c r="J18" s="69">
        <v>1.1300000000000001</v>
      </c>
      <c r="K18" s="6">
        <v>14</v>
      </c>
      <c r="L18" s="6">
        <v>8</v>
      </c>
      <c r="M18" s="6">
        <v>26</v>
      </c>
      <c r="N18" s="69"/>
      <c r="O18" s="69"/>
      <c r="P18" s="69"/>
      <c r="Q18" s="69"/>
      <c r="R18" s="69"/>
      <c r="S18" s="69"/>
      <c r="T18" s="69"/>
      <c r="U18" s="69"/>
      <c r="V18" s="74"/>
      <c r="W18" s="74"/>
    </row>
    <row r="19" spans="1:23" s="68" customFormat="1" x14ac:dyDescent="0.25">
      <c r="A19" s="68">
        <v>1</v>
      </c>
      <c r="B19" s="68" t="s">
        <v>110</v>
      </c>
      <c r="C19" s="68" t="s">
        <v>108</v>
      </c>
      <c r="D19" s="68" t="s">
        <v>34</v>
      </c>
      <c r="E19" s="68">
        <v>6</v>
      </c>
      <c r="F19" s="2">
        <v>16</v>
      </c>
      <c r="G19" s="2">
        <v>7.8</v>
      </c>
      <c r="H19" s="73">
        <v>1.86</v>
      </c>
      <c r="I19" s="72">
        <v>8.2200000000000006</v>
      </c>
      <c r="J19" s="69">
        <v>1</v>
      </c>
      <c r="K19" s="6">
        <v>7</v>
      </c>
      <c r="L19" s="6">
        <f t="shared" si="1"/>
        <v>7</v>
      </c>
      <c r="M19" s="6">
        <v>9</v>
      </c>
      <c r="N19" s="69"/>
      <c r="O19" s="69"/>
      <c r="P19" s="69"/>
      <c r="Q19" s="69"/>
      <c r="R19" s="69"/>
      <c r="S19" s="69"/>
      <c r="T19" s="69"/>
      <c r="U19" s="69"/>
      <c r="V19" s="74"/>
      <c r="W19" s="74"/>
    </row>
    <row r="20" spans="1:23" s="68" customFormat="1" x14ac:dyDescent="0.25">
      <c r="A20" s="68">
        <v>1</v>
      </c>
      <c r="B20" s="68" t="s">
        <v>110</v>
      </c>
      <c r="C20" s="68" t="s">
        <v>108</v>
      </c>
      <c r="D20" s="68" t="s">
        <v>34</v>
      </c>
      <c r="E20" s="68">
        <v>7</v>
      </c>
      <c r="F20" s="2">
        <v>21.3</v>
      </c>
      <c r="G20" s="2">
        <v>7.4</v>
      </c>
      <c r="H20" s="73">
        <v>0.69</v>
      </c>
      <c r="I20" s="72">
        <v>8.1199999999999992</v>
      </c>
      <c r="J20" s="69">
        <v>1.1000000000000001</v>
      </c>
      <c r="K20" s="6">
        <v>9</v>
      </c>
      <c r="L20" s="6">
        <v>8</v>
      </c>
      <c r="M20" s="6">
        <v>24</v>
      </c>
      <c r="N20" s="69"/>
      <c r="O20" s="69"/>
      <c r="P20" s="69"/>
      <c r="Q20" s="69"/>
      <c r="R20" s="69"/>
      <c r="S20" s="69"/>
      <c r="T20" s="69"/>
      <c r="U20" s="69"/>
      <c r="V20" s="74"/>
      <c r="W20" s="74"/>
    </row>
    <row r="21" spans="1:23" s="68" customFormat="1" x14ac:dyDescent="0.25">
      <c r="A21" s="68">
        <v>1</v>
      </c>
      <c r="B21" s="68" t="s">
        <v>110</v>
      </c>
      <c r="C21" s="68" t="s">
        <v>108</v>
      </c>
      <c r="D21" s="68" t="s">
        <v>34</v>
      </c>
      <c r="E21" s="68">
        <v>8</v>
      </c>
      <c r="F21" s="2">
        <v>21</v>
      </c>
      <c r="G21" s="2">
        <v>8.9</v>
      </c>
      <c r="H21" s="73">
        <v>0.27100000000000002</v>
      </c>
      <c r="I21" s="72">
        <v>7.19</v>
      </c>
      <c r="J21" s="69">
        <v>0.81</v>
      </c>
      <c r="K21" s="6">
        <v>10</v>
      </c>
      <c r="L21" s="6">
        <v>9</v>
      </c>
      <c r="M21" s="6">
        <v>24</v>
      </c>
      <c r="N21" s="69"/>
      <c r="O21" s="69"/>
      <c r="P21" s="69"/>
      <c r="Q21" s="69"/>
      <c r="R21" s="69"/>
      <c r="S21" s="69"/>
      <c r="T21" s="69"/>
      <c r="U21" s="69"/>
      <c r="V21" s="74"/>
      <c r="W21" s="74"/>
    </row>
    <row r="22" spans="1:23" s="68" customFormat="1" x14ac:dyDescent="0.25">
      <c r="A22" s="68">
        <v>1</v>
      </c>
      <c r="B22" s="68" t="s">
        <v>110</v>
      </c>
      <c r="C22" s="68" t="s">
        <v>108</v>
      </c>
      <c r="D22" s="68" t="s">
        <v>34</v>
      </c>
      <c r="E22" s="68">
        <v>9</v>
      </c>
      <c r="F22" s="2">
        <v>17.100000000000001</v>
      </c>
      <c r="G22" s="2">
        <v>8.5</v>
      </c>
      <c r="H22" s="73">
        <v>0.5036408</v>
      </c>
      <c r="I22" s="72">
        <v>7.29</v>
      </c>
      <c r="J22" s="69">
        <v>0.6140000000000001</v>
      </c>
      <c r="K22" s="6">
        <v>12</v>
      </c>
      <c r="L22" s="6">
        <v>3</v>
      </c>
      <c r="M22" s="6">
        <v>23</v>
      </c>
      <c r="N22" s="69"/>
      <c r="O22" s="69"/>
      <c r="P22" s="69"/>
      <c r="Q22" s="69"/>
      <c r="R22" s="69"/>
      <c r="S22" s="69"/>
      <c r="T22" s="69"/>
      <c r="U22" s="69"/>
      <c r="V22" s="74"/>
      <c r="W22" s="74"/>
    </row>
    <row r="23" spans="1:23" s="68" customFormat="1" x14ac:dyDescent="0.25">
      <c r="A23" s="68">
        <v>1</v>
      </c>
      <c r="B23" s="68" t="s">
        <v>110</v>
      </c>
      <c r="C23" s="68" t="s">
        <v>108</v>
      </c>
      <c r="D23" s="68" t="s">
        <v>34</v>
      </c>
      <c r="E23" s="68">
        <v>10</v>
      </c>
      <c r="F23" s="2">
        <v>12.6</v>
      </c>
      <c r="G23" s="2">
        <v>9.9</v>
      </c>
      <c r="H23" s="73">
        <v>0.38741600000000004</v>
      </c>
      <c r="I23" s="72">
        <v>7.32</v>
      </c>
      <c r="J23" s="69">
        <v>0.57000000000000006</v>
      </c>
      <c r="K23" s="6">
        <v>12</v>
      </c>
      <c r="L23" s="6">
        <v>5</v>
      </c>
      <c r="M23" s="6">
        <v>16</v>
      </c>
      <c r="N23" s="69"/>
      <c r="O23" s="69"/>
      <c r="P23" s="69"/>
      <c r="Q23" s="69"/>
      <c r="R23" s="69"/>
      <c r="S23" s="69"/>
      <c r="T23" s="69"/>
      <c r="U23" s="69"/>
      <c r="V23" s="74"/>
      <c r="W23" s="74"/>
    </row>
    <row r="24" spans="1:23" s="68" customFormat="1" x14ac:dyDescent="0.25">
      <c r="A24" s="68">
        <v>1</v>
      </c>
      <c r="B24" s="68" t="s">
        <v>110</v>
      </c>
      <c r="C24" s="68" t="s">
        <v>108</v>
      </c>
      <c r="D24" s="68" t="s">
        <v>34</v>
      </c>
      <c r="E24" s="68">
        <v>11</v>
      </c>
      <c r="F24" s="2">
        <v>9</v>
      </c>
      <c r="G24" s="2">
        <v>9.9</v>
      </c>
      <c r="H24" s="73">
        <v>0.23244960000000001</v>
      </c>
      <c r="I24" s="72">
        <v>7.28</v>
      </c>
      <c r="J24" s="69">
        <v>0.54</v>
      </c>
      <c r="K24" s="6">
        <v>13</v>
      </c>
      <c r="L24" s="6">
        <v>5</v>
      </c>
      <c r="M24" s="6">
        <v>11</v>
      </c>
      <c r="N24" s="69"/>
      <c r="O24" s="69"/>
      <c r="P24" s="69"/>
      <c r="Q24" s="69"/>
      <c r="R24" s="69"/>
      <c r="S24" s="69"/>
      <c r="T24" s="69"/>
      <c r="U24" s="69"/>
      <c r="V24" s="74"/>
      <c r="W24" s="74"/>
    </row>
    <row r="25" spans="1:23" s="68" customFormat="1" x14ac:dyDescent="0.25">
      <c r="A25" s="68">
        <v>1</v>
      </c>
      <c r="B25" s="68" t="s">
        <v>110</v>
      </c>
      <c r="C25" s="68" t="s">
        <v>108</v>
      </c>
      <c r="D25" s="68" t="s">
        <v>34</v>
      </c>
      <c r="E25" s="68">
        <v>12</v>
      </c>
      <c r="F25" s="2">
        <v>6</v>
      </c>
      <c r="G25" s="2">
        <v>10.9</v>
      </c>
      <c r="H25" s="73">
        <v>0.2</v>
      </c>
      <c r="I25" s="72">
        <v>7.44</v>
      </c>
      <c r="J25" s="69">
        <v>0.4</v>
      </c>
      <c r="K25" s="6">
        <v>14</v>
      </c>
      <c r="L25" s="6">
        <f t="shared" si="1"/>
        <v>4</v>
      </c>
      <c r="M25" s="6">
        <v>12</v>
      </c>
      <c r="N25" s="69"/>
      <c r="O25" s="69"/>
      <c r="P25" s="69"/>
      <c r="Q25" s="69"/>
      <c r="R25" s="69"/>
      <c r="S25" s="69"/>
      <c r="T25" s="69"/>
      <c r="U25" s="69"/>
      <c r="V25" s="74"/>
      <c r="W25" s="74"/>
    </row>
    <row r="26" spans="1:23" s="68" customFormat="1" x14ac:dyDescent="0.25">
      <c r="A26" s="68">
        <v>2</v>
      </c>
      <c r="B26" s="68" t="s">
        <v>64</v>
      </c>
      <c r="C26" s="68" t="s">
        <v>32</v>
      </c>
      <c r="D26" s="68" t="s">
        <v>33</v>
      </c>
      <c r="E26" s="68">
        <v>1</v>
      </c>
      <c r="F26" s="2">
        <v>9</v>
      </c>
      <c r="G26" s="1">
        <v>11</v>
      </c>
      <c r="H26" s="69">
        <v>0.65</v>
      </c>
      <c r="I26" s="70">
        <v>7</v>
      </c>
      <c r="J26" s="73">
        <v>0.89</v>
      </c>
      <c r="K26" s="6">
        <f>K38+3</f>
        <v>17</v>
      </c>
      <c r="L26" s="6">
        <v>7</v>
      </c>
      <c r="M26" s="6">
        <f>M38+3</f>
        <v>22</v>
      </c>
      <c r="N26" s="69"/>
      <c r="O26" s="69"/>
      <c r="P26" s="69"/>
      <c r="Q26" s="69"/>
      <c r="R26" s="69"/>
      <c r="S26" s="69"/>
      <c r="T26" s="69"/>
      <c r="U26" s="69"/>
    </row>
    <row r="27" spans="1:23" s="68" customFormat="1" x14ac:dyDescent="0.25">
      <c r="A27" s="68">
        <v>2</v>
      </c>
      <c r="B27" s="68" t="s">
        <v>64</v>
      </c>
      <c r="C27" s="68" t="s">
        <v>32</v>
      </c>
      <c r="D27" s="68" t="s">
        <v>33</v>
      </c>
      <c r="E27" s="68">
        <v>2</v>
      </c>
      <c r="F27" s="2">
        <v>7</v>
      </c>
      <c r="G27" s="1">
        <v>10.5</v>
      </c>
      <c r="H27" s="69">
        <v>0.75</v>
      </c>
      <c r="I27" s="70">
        <v>7.5</v>
      </c>
      <c r="J27" s="73">
        <v>0.89</v>
      </c>
      <c r="K27" s="6">
        <f t="shared" ref="K27:M37" si="2">K39+3</f>
        <v>15</v>
      </c>
      <c r="L27" s="6">
        <v>6</v>
      </c>
      <c r="M27" s="6">
        <f t="shared" si="2"/>
        <v>21</v>
      </c>
      <c r="N27" s="69"/>
      <c r="O27" s="69"/>
      <c r="P27" s="69"/>
      <c r="Q27" s="69"/>
      <c r="R27" s="69"/>
      <c r="S27" s="69"/>
      <c r="T27" s="69"/>
      <c r="U27" s="69"/>
    </row>
    <row r="28" spans="1:23" s="68" customFormat="1" x14ac:dyDescent="0.25">
      <c r="A28" s="68">
        <v>2</v>
      </c>
      <c r="B28" s="68" t="s">
        <v>64</v>
      </c>
      <c r="C28" s="68" t="s">
        <v>32</v>
      </c>
      <c r="D28" s="68" t="s">
        <v>33</v>
      </c>
      <c r="E28" s="68">
        <v>3</v>
      </c>
      <c r="F28" s="2">
        <v>11</v>
      </c>
      <c r="G28" s="1">
        <v>10.3</v>
      </c>
      <c r="H28" s="69">
        <v>0.78999999999999992</v>
      </c>
      <c r="I28" s="70">
        <v>8</v>
      </c>
      <c r="J28" s="73">
        <v>0.99</v>
      </c>
      <c r="K28" s="6">
        <f t="shared" si="2"/>
        <v>18</v>
      </c>
      <c r="L28" s="6">
        <v>8</v>
      </c>
      <c r="M28" s="6">
        <f t="shared" si="2"/>
        <v>32</v>
      </c>
      <c r="N28" s="69"/>
      <c r="O28" s="69"/>
      <c r="P28" s="69"/>
      <c r="Q28" s="69"/>
      <c r="R28" s="69"/>
      <c r="S28" s="69"/>
      <c r="T28" s="69"/>
      <c r="U28" s="69"/>
    </row>
    <row r="29" spans="1:23" s="68" customFormat="1" x14ac:dyDescent="0.25">
      <c r="A29" s="68">
        <v>2</v>
      </c>
      <c r="B29" s="68" t="s">
        <v>64</v>
      </c>
      <c r="C29" s="68" t="s">
        <v>32</v>
      </c>
      <c r="D29" s="68" t="s">
        <v>33</v>
      </c>
      <c r="E29" s="68">
        <v>4</v>
      </c>
      <c r="F29" s="2">
        <v>13</v>
      </c>
      <c r="G29" s="2">
        <v>9.5</v>
      </c>
      <c r="H29" s="69">
        <v>1.4300000000000002</v>
      </c>
      <c r="I29" s="70">
        <v>7</v>
      </c>
      <c r="J29" s="73">
        <v>1.89</v>
      </c>
      <c r="K29" s="6">
        <f t="shared" si="2"/>
        <v>17</v>
      </c>
      <c r="L29" s="6">
        <v>11</v>
      </c>
      <c r="M29" s="6">
        <f t="shared" si="2"/>
        <v>31</v>
      </c>
      <c r="N29" s="69"/>
      <c r="O29" s="69"/>
      <c r="P29" s="69"/>
      <c r="Q29" s="69"/>
      <c r="R29" s="69"/>
      <c r="S29" s="69"/>
      <c r="T29" s="69"/>
      <c r="U29" s="69"/>
    </row>
    <row r="30" spans="1:23" s="68" customFormat="1" x14ac:dyDescent="0.25">
      <c r="A30" s="68">
        <v>2</v>
      </c>
      <c r="B30" s="68" t="s">
        <v>64</v>
      </c>
      <c r="C30" s="68" t="s">
        <v>32</v>
      </c>
      <c r="D30" s="68" t="s">
        <v>33</v>
      </c>
      <c r="E30" s="68">
        <v>5</v>
      </c>
      <c r="F30" s="2">
        <v>18</v>
      </c>
      <c r="G30" s="2">
        <v>8.6999999999999993</v>
      </c>
      <c r="H30" s="69">
        <v>1.31</v>
      </c>
      <c r="I30" s="70">
        <v>7.5</v>
      </c>
      <c r="J30" s="73">
        <v>0.89</v>
      </c>
      <c r="K30" s="6">
        <f t="shared" si="2"/>
        <v>18</v>
      </c>
      <c r="L30" s="6">
        <v>7</v>
      </c>
      <c r="M30" s="6">
        <f t="shared" si="2"/>
        <v>30</v>
      </c>
      <c r="N30" s="69"/>
      <c r="O30" s="69"/>
      <c r="P30" s="69"/>
      <c r="Q30" s="69"/>
      <c r="R30" s="69"/>
      <c r="S30" s="69"/>
      <c r="T30" s="69"/>
      <c r="U30" s="69"/>
    </row>
    <row r="31" spans="1:23" s="68" customFormat="1" x14ac:dyDescent="0.25">
      <c r="A31" s="68">
        <v>2</v>
      </c>
      <c r="B31" s="68" t="s">
        <v>64</v>
      </c>
      <c r="C31" s="68" t="s">
        <v>32</v>
      </c>
      <c r="D31" s="68" t="s">
        <v>33</v>
      </c>
      <c r="E31" s="68">
        <v>6</v>
      </c>
      <c r="F31" s="2">
        <v>21</v>
      </c>
      <c r="G31" s="2">
        <v>8.4</v>
      </c>
      <c r="H31" s="69">
        <v>1.7100000000000002</v>
      </c>
      <c r="I31" s="70">
        <v>7.7</v>
      </c>
      <c r="J31" s="73">
        <v>1.0780000000000001</v>
      </c>
      <c r="K31" s="6">
        <f t="shared" si="2"/>
        <v>11</v>
      </c>
      <c r="L31" s="6">
        <v>6</v>
      </c>
      <c r="M31" s="6">
        <f t="shared" si="2"/>
        <v>13</v>
      </c>
      <c r="N31" s="69"/>
      <c r="O31" s="69"/>
      <c r="P31" s="69"/>
      <c r="Q31" s="69"/>
      <c r="R31" s="69"/>
      <c r="S31" s="69"/>
      <c r="T31" s="69"/>
      <c r="U31" s="69"/>
    </row>
    <row r="32" spans="1:23" s="68" customFormat="1" x14ac:dyDescent="0.25">
      <c r="A32" s="68">
        <v>2</v>
      </c>
      <c r="B32" s="68" t="s">
        <v>64</v>
      </c>
      <c r="C32" s="68" t="s">
        <v>32</v>
      </c>
      <c r="D32" s="68" t="s">
        <v>33</v>
      </c>
      <c r="E32" s="68">
        <v>7</v>
      </c>
      <c r="F32" s="2">
        <v>24</v>
      </c>
      <c r="G32" s="2">
        <v>6.8</v>
      </c>
      <c r="H32" s="69">
        <v>0.53999999999999992</v>
      </c>
      <c r="I32" s="70">
        <v>7.5</v>
      </c>
      <c r="J32" s="73">
        <v>0.222</v>
      </c>
      <c r="K32" s="6">
        <f t="shared" si="2"/>
        <v>13</v>
      </c>
      <c r="L32" s="6">
        <v>3</v>
      </c>
      <c r="M32" s="6">
        <f t="shared" si="2"/>
        <v>28</v>
      </c>
      <c r="N32" s="69"/>
      <c r="O32" s="69"/>
      <c r="P32" s="69"/>
      <c r="Q32" s="69"/>
      <c r="R32" s="69"/>
      <c r="S32" s="69"/>
      <c r="T32" s="69"/>
      <c r="U32" s="69"/>
    </row>
    <row r="33" spans="1:21" s="68" customFormat="1" x14ac:dyDescent="0.25">
      <c r="A33" s="68">
        <v>2</v>
      </c>
      <c r="B33" s="68" t="s">
        <v>64</v>
      </c>
      <c r="C33" s="68" t="s">
        <v>32</v>
      </c>
      <c r="D33" s="68" t="s">
        <v>33</v>
      </c>
      <c r="E33" s="68">
        <v>8</v>
      </c>
      <c r="F33" s="2">
        <v>29</v>
      </c>
      <c r="G33" s="2">
        <v>7.1</v>
      </c>
      <c r="H33" s="69">
        <v>0.12100000000000002</v>
      </c>
      <c r="I33" s="70">
        <v>7.1</v>
      </c>
      <c r="J33" s="73">
        <v>2.1459999999999999</v>
      </c>
      <c r="K33" s="6">
        <f t="shared" si="2"/>
        <v>14</v>
      </c>
      <c r="L33" s="6">
        <v>13</v>
      </c>
      <c r="M33" s="6">
        <f t="shared" si="2"/>
        <v>28</v>
      </c>
      <c r="N33" s="69"/>
      <c r="O33" s="69"/>
      <c r="P33" s="69"/>
      <c r="Q33" s="69"/>
      <c r="R33" s="69"/>
      <c r="S33" s="69"/>
      <c r="T33" s="69"/>
      <c r="U33" s="69"/>
    </row>
    <row r="34" spans="1:21" s="68" customFormat="1" x14ac:dyDescent="0.25">
      <c r="A34" s="68">
        <v>2</v>
      </c>
      <c r="B34" s="68" t="s">
        <v>64</v>
      </c>
      <c r="C34" s="68" t="s">
        <v>32</v>
      </c>
      <c r="D34" s="68" t="s">
        <v>33</v>
      </c>
      <c r="E34" s="68">
        <v>9</v>
      </c>
      <c r="F34" s="2">
        <v>27</v>
      </c>
      <c r="G34" s="2">
        <v>7.7</v>
      </c>
      <c r="H34" s="69">
        <v>0.35364079999999998</v>
      </c>
      <c r="I34" s="70">
        <v>7.2</v>
      </c>
      <c r="J34" s="73">
        <v>2.0720000000000001</v>
      </c>
      <c r="K34" s="6">
        <f t="shared" si="2"/>
        <v>16</v>
      </c>
      <c r="L34" s="6">
        <v>12</v>
      </c>
      <c r="M34" s="6">
        <f t="shared" si="2"/>
        <v>27</v>
      </c>
      <c r="N34" s="69"/>
      <c r="O34" s="69"/>
      <c r="P34" s="69"/>
      <c r="Q34" s="69"/>
      <c r="R34" s="69"/>
      <c r="S34" s="69"/>
      <c r="T34" s="69"/>
      <c r="U34" s="69"/>
    </row>
    <row r="35" spans="1:21" s="68" customFormat="1" x14ac:dyDescent="0.25">
      <c r="A35" s="68">
        <v>2</v>
      </c>
      <c r="B35" s="68" t="s">
        <v>64</v>
      </c>
      <c r="C35" s="68" t="s">
        <v>32</v>
      </c>
      <c r="D35" s="68" t="s">
        <v>33</v>
      </c>
      <c r="E35" s="68">
        <v>10</v>
      </c>
      <c r="F35" s="2">
        <v>18</v>
      </c>
      <c r="G35" s="2">
        <v>8.8000000000000007</v>
      </c>
      <c r="H35" s="69">
        <v>0.23741600000000004</v>
      </c>
      <c r="I35" s="70">
        <v>7</v>
      </c>
      <c r="J35" s="73">
        <v>2.8613333333333331</v>
      </c>
      <c r="K35" s="6">
        <f t="shared" si="2"/>
        <v>16</v>
      </c>
      <c r="L35" s="6">
        <v>16</v>
      </c>
      <c r="M35" s="6">
        <f t="shared" si="2"/>
        <v>20</v>
      </c>
      <c r="N35" s="69"/>
      <c r="O35" s="69"/>
      <c r="P35" s="69"/>
      <c r="Q35" s="69"/>
      <c r="R35" s="69"/>
      <c r="S35" s="69"/>
      <c r="T35" s="69"/>
      <c r="U35" s="69"/>
    </row>
    <row r="36" spans="1:21" s="68" customFormat="1" x14ac:dyDescent="0.25">
      <c r="A36" s="68">
        <v>2</v>
      </c>
      <c r="B36" s="68" t="s">
        <v>64</v>
      </c>
      <c r="C36" s="68" t="s">
        <v>32</v>
      </c>
      <c r="D36" s="68" t="s">
        <v>33</v>
      </c>
      <c r="E36" s="68">
        <v>11</v>
      </c>
      <c r="F36" s="2">
        <v>17</v>
      </c>
      <c r="G36" s="2">
        <v>9.9</v>
      </c>
      <c r="H36" s="69">
        <v>8.2449600000000012E-2</v>
      </c>
      <c r="I36" s="70">
        <v>7.1</v>
      </c>
      <c r="J36" s="73">
        <v>0.78933333333333344</v>
      </c>
      <c r="K36" s="6">
        <f t="shared" si="2"/>
        <v>17</v>
      </c>
      <c r="L36" s="6">
        <v>6</v>
      </c>
      <c r="M36" s="6">
        <f t="shared" si="2"/>
        <v>15</v>
      </c>
      <c r="N36" s="69"/>
      <c r="O36" s="69"/>
      <c r="P36" s="69"/>
      <c r="Q36" s="69"/>
      <c r="R36" s="69"/>
      <c r="S36" s="69"/>
      <c r="T36" s="69"/>
      <c r="U36" s="69"/>
    </row>
    <row r="37" spans="1:21" s="68" customFormat="1" x14ac:dyDescent="0.25">
      <c r="A37" s="68">
        <v>2</v>
      </c>
      <c r="B37" s="68" t="s">
        <v>64</v>
      </c>
      <c r="C37" s="68" t="s">
        <v>32</v>
      </c>
      <c r="D37" s="68" t="s">
        <v>33</v>
      </c>
      <c r="E37" s="68">
        <v>12</v>
      </c>
      <c r="F37" s="2">
        <v>10</v>
      </c>
      <c r="G37" s="2">
        <v>10.9</v>
      </c>
      <c r="H37" s="69">
        <v>5.0000000000000017E-2</v>
      </c>
      <c r="I37" s="70">
        <v>7.4</v>
      </c>
      <c r="J37" s="73">
        <v>1.1839999999999997</v>
      </c>
      <c r="K37" s="6">
        <f t="shared" si="2"/>
        <v>18</v>
      </c>
      <c r="L37" s="6">
        <v>8</v>
      </c>
      <c r="M37" s="6">
        <f t="shared" si="2"/>
        <v>16</v>
      </c>
      <c r="N37" s="69"/>
      <c r="O37" s="69"/>
      <c r="P37" s="69"/>
      <c r="Q37" s="69"/>
      <c r="R37" s="69"/>
      <c r="S37" s="69"/>
      <c r="T37" s="69"/>
      <c r="U37" s="69"/>
    </row>
    <row r="38" spans="1:21" s="68" customFormat="1" x14ac:dyDescent="0.25">
      <c r="A38" s="68">
        <v>2</v>
      </c>
      <c r="B38" s="68" t="s">
        <v>65</v>
      </c>
      <c r="C38" s="68" t="s">
        <v>32</v>
      </c>
      <c r="D38" s="68" t="s">
        <v>34</v>
      </c>
      <c r="E38" s="68">
        <v>1</v>
      </c>
      <c r="F38" s="2">
        <v>6</v>
      </c>
      <c r="G38" s="1">
        <v>11</v>
      </c>
      <c r="H38" s="69">
        <v>0.65</v>
      </c>
      <c r="I38" s="70">
        <v>7</v>
      </c>
      <c r="J38" s="69">
        <v>0.69</v>
      </c>
      <c r="K38" s="6">
        <f>K14+1</f>
        <v>14</v>
      </c>
      <c r="L38" s="6">
        <v>6</v>
      </c>
      <c r="M38" s="6">
        <f>M14+1</f>
        <v>19</v>
      </c>
      <c r="N38" s="69"/>
      <c r="O38" s="69"/>
      <c r="P38" s="69"/>
      <c r="Q38" s="69"/>
      <c r="R38" s="69"/>
      <c r="S38" s="69"/>
      <c r="T38" s="69"/>
      <c r="U38" s="69"/>
    </row>
    <row r="39" spans="1:21" s="68" customFormat="1" x14ac:dyDescent="0.25">
      <c r="A39" s="68">
        <v>2</v>
      </c>
      <c r="B39" s="68" t="s">
        <v>65</v>
      </c>
      <c r="C39" s="68" t="s">
        <v>32</v>
      </c>
      <c r="D39" s="68" t="s">
        <v>34</v>
      </c>
      <c r="E39" s="68">
        <v>2</v>
      </c>
      <c r="F39" s="2">
        <v>8</v>
      </c>
      <c r="G39" s="1">
        <v>10.5</v>
      </c>
      <c r="H39" s="69">
        <v>0.75</v>
      </c>
      <c r="I39" s="70">
        <v>7.5</v>
      </c>
      <c r="J39" s="69">
        <v>0.69</v>
      </c>
      <c r="K39" s="6">
        <f t="shared" ref="K39:M49" si="3">K15+1</f>
        <v>12</v>
      </c>
      <c r="L39" s="6">
        <v>7</v>
      </c>
      <c r="M39" s="6">
        <f t="shared" si="3"/>
        <v>18</v>
      </c>
      <c r="N39" s="69"/>
      <c r="O39" s="69"/>
      <c r="P39" s="69"/>
      <c r="Q39" s="69"/>
      <c r="R39" s="69"/>
      <c r="S39" s="69"/>
      <c r="T39" s="69"/>
      <c r="U39" s="69"/>
    </row>
    <row r="40" spans="1:21" s="68" customFormat="1" x14ac:dyDescent="0.25">
      <c r="A40" s="68">
        <v>2</v>
      </c>
      <c r="B40" s="68" t="s">
        <v>65</v>
      </c>
      <c r="C40" s="68" t="s">
        <v>32</v>
      </c>
      <c r="D40" s="68" t="s">
        <v>34</v>
      </c>
      <c r="E40" s="68">
        <v>3</v>
      </c>
      <c r="F40" s="2">
        <v>11</v>
      </c>
      <c r="G40" s="1">
        <v>10.3</v>
      </c>
      <c r="H40" s="69">
        <v>0.78999999999999992</v>
      </c>
      <c r="I40" s="70">
        <v>8</v>
      </c>
      <c r="J40" s="69">
        <v>0.79</v>
      </c>
      <c r="K40" s="6">
        <f t="shared" si="3"/>
        <v>15</v>
      </c>
      <c r="L40" s="6">
        <v>5</v>
      </c>
      <c r="M40" s="6">
        <f t="shared" si="3"/>
        <v>29</v>
      </c>
      <c r="N40" s="69"/>
      <c r="O40" s="69"/>
      <c r="P40" s="69"/>
      <c r="Q40" s="69"/>
      <c r="R40" s="69"/>
      <c r="S40" s="69"/>
      <c r="T40" s="69"/>
      <c r="U40" s="69"/>
    </row>
    <row r="41" spans="1:21" s="68" customFormat="1" x14ac:dyDescent="0.25">
      <c r="A41" s="68">
        <v>2</v>
      </c>
      <c r="B41" s="68" t="s">
        <v>65</v>
      </c>
      <c r="C41" s="68" t="s">
        <v>32</v>
      </c>
      <c r="D41" s="68" t="s">
        <v>34</v>
      </c>
      <c r="E41" s="68">
        <v>4</v>
      </c>
      <c r="F41" s="2">
        <v>13</v>
      </c>
      <c r="G41" s="2">
        <v>9.5</v>
      </c>
      <c r="H41" s="69">
        <v>1.4300000000000002</v>
      </c>
      <c r="I41" s="70">
        <v>7</v>
      </c>
      <c r="J41" s="69">
        <v>1.69</v>
      </c>
      <c r="K41" s="6">
        <f t="shared" si="3"/>
        <v>14</v>
      </c>
      <c r="L41" s="6">
        <v>10</v>
      </c>
      <c r="M41" s="6">
        <f t="shared" si="3"/>
        <v>28</v>
      </c>
      <c r="N41" s="69"/>
      <c r="O41" s="69"/>
      <c r="P41" s="69"/>
      <c r="Q41" s="69"/>
      <c r="R41" s="69"/>
      <c r="S41" s="69"/>
      <c r="T41" s="69"/>
      <c r="U41" s="69"/>
    </row>
    <row r="42" spans="1:21" s="68" customFormat="1" x14ac:dyDescent="0.25">
      <c r="A42" s="68">
        <v>2</v>
      </c>
      <c r="B42" s="68" t="s">
        <v>65</v>
      </c>
      <c r="C42" s="68" t="s">
        <v>32</v>
      </c>
      <c r="D42" s="68" t="s">
        <v>34</v>
      </c>
      <c r="E42" s="68">
        <v>5</v>
      </c>
      <c r="F42" s="2">
        <v>18</v>
      </c>
      <c r="G42" s="2">
        <v>8.6999999999999993</v>
      </c>
      <c r="H42" s="69">
        <v>1.31</v>
      </c>
      <c r="I42" s="70">
        <v>7.5</v>
      </c>
      <c r="J42" s="69">
        <v>0.69</v>
      </c>
      <c r="K42" s="6">
        <f t="shared" si="3"/>
        <v>15</v>
      </c>
      <c r="L42" s="6">
        <v>5</v>
      </c>
      <c r="M42" s="6">
        <f t="shared" si="3"/>
        <v>27</v>
      </c>
      <c r="N42" s="69"/>
      <c r="O42" s="69"/>
      <c r="P42" s="69"/>
      <c r="Q42" s="69"/>
      <c r="R42" s="69"/>
      <c r="S42" s="69"/>
      <c r="T42" s="69"/>
      <c r="U42" s="69"/>
    </row>
    <row r="43" spans="1:21" s="68" customFormat="1" x14ac:dyDescent="0.25">
      <c r="A43" s="68">
        <v>2</v>
      </c>
      <c r="B43" s="68" t="s">
        <v>65</v>
      </c>
      <c r="C43" s="68" t="s">
        <v>32</v>
      </c>
      <c r="D43" s="68" t="s">
        <v>34</v>
      </c>
      <c r="E43" s="68">
        <v>6</v>
      </c>
      <c r="F43" s="2">
        <v>21</v>
      </c>
      <c r="G43" s="2">
        <v>8.4</v>
      </c>
      <c r="H43" s="69">
        <v>1.7100000000000002</v>
      </c>
      <c r="I43" s="70">
        <v>7.7</v>
      </c>
      <c r="J43" s="69">
        <v>0.87800000000000011</v>
      </c>
      <c r="K43" s="6">
        <f t="shared" si="3"/>
        <v>8</v>
      </c>
      <c r="L43" s="6">
        <v>6</v>
      </c>
      <c r="M43" s="6">
        <f t="shared" si="3"/>
        <v>10</v>
      </c>
      <c r="N43" s="69"/>
      <c r="O43" s="69"/>
      <c r="P43" s="69"/>
      <c r="Q43" s="69"/>
      <c r="R43" s="69"/>
      <c r="S43" s="69"/>
      <c r="T43" s="69"/>
      <c r="U43" s="69"/>
    </row>
    <row r="44" spans="1:21" s="68" customFormat="1" x14ac:dyDescent="0.25">
      <c r="A44" s="68">
        <v>2</v>
      </c>
      <c r="B44" s="68" t="s">
        <v>65</v>
      </c>
      <c r="C44" s="68" t="s">
        <v>32</v>
      </c>
      <c r="D44" s="68" t="s">
        <v>34</v>
      </c>
      <c r="E44" s="68">
        <v>7</v>
      </c>
      <c r="F44" s="2">
        <v>24</v>
      </c>
      <c r="G44" s="2">
        <v>6.8</v>
      </c>
      <c r="H44" s="69">
        <v>0.53999999999999992</v>
      </c>
      <c r="I44" s="70">
        <v>7.5</v>
      </c>
      <c r="J44" s="69">
        <v>1.022</v>
      </c>
      <c r="K44" s="6">
        <f t="shared" si="3"/>
        <v>10</v>
      </c>
      <c r="L44" s="6">
        <v>7</v>
      </c>
      <c r="M44" s="6">
        <f t="shared" si="3"/>
        <v>25</v>
      </c>
      <c r="N44" s="69"/>
      <c r="O44" s="69"/>
      <c r="P44" s="69"/>
      <c r="Q44" s="69"/>
      <c r="R44" s="69"/>
      <c r="S44" s="69"/>
      <c r="T44" s="69"/>
      <c r="U44" s="69"/>
    </row>
    <row r="45" spans="1:21" s="68" customFormat="1" x14ac:dyDescent="0.25">
      <c r="A45" s="68">
        <v>2</v>
      </c>
      <c r="B45" s="68" t="s">
        <v>65</v>
      </c>
      <c r="C45" s="68" t="s">
        <v>32</v>
      </c>
      <c r="D45" s="68" t="s">
        <v>34</v>
      </c>
      <c r="E45" s="68">
        <v>8</v>
      </c>
      <c r="F45" s="2">
        <v>29</v>
      </c>
      <c r="G45" s="2">
        <v>7.1</v>
      </c>
      <c r="H45" s="69">
        <v>0.12100000000000002</v>
      </c>
      <c r="I45" s="70">
        <v>7.1</v>
      </c>
      <c r="J45" s="69">
        <v>1.946</v>
      </c>
      <c r="K45" s="6">
        <f t="shared" si="3"/>
        <v>11</v>
      </c>
      <c r="L45" s="6">
        <v>12</v>
      </c>
      <c r="M45" s="6">
        <f t="shared" si="3"/>
        <v>25</v>
      </c>
      <c r="N45" s="69"/>
      <c r="O45" s="69"/>
      <c r="P45" s="69"/>
      <c r="Q45" s="69"/>
      <c r="R45" s="69"/>
      <c r="S45" s="69"/>
      <c r="T45" s="69"/>
      <c r="U45" s="69"/>
    </row>
    <row r="46" spans="1:21" s="68" customFormat="1" x14ac:dyDescent="0.25">
      <c r="A46" s="68">
        <v>2</v>
      </c>
      <c r="B46" s="68" t="s">
        <v>65</v>
      </c>
      <c r="C46" s="68" t="s">
        <v>32</v>
      </c>
      <c r="D46" s="68" t="s">
        <v>34</v>
      </c>
      <c r="E46" s="68">
        <v>9</v>
      </c>
      <c r="F46" s="2">
        <v>27</v>
      </c>
      <c r="G46" s="2">
        <v>7.7</v>
      </c>
      <c r="H46" s="69">
        <v>0.35364079999999998</v>
      </c>
      <c r="I46" s="70">
        <v>7.2</v>
      </c>
      <c r="J46" s="69">
        <v>1.8720000000000001</v>
      </c>
      <c r="K46" s="6">
        <f t="shared" si="3"/>
        <v>13</v>
      </c>
      <c r="L46" s="6">
        <v>11</v>
      </c>
      <c r="M46" s="6">
        <f t="shared" si="3"/>
        <v>24</v>
      </c>
      <c r="N46" s="69"/>
      <c r="O46" s="69"/>
      <c r="P46" s="69"/>
      <c r="Q46" s="69"/>
      <c r="R46" s="69"/>
      <c r="S46" s="69"/>
      <c r="T46" s="69"/>
      <c r="U46" s="69"/>
    </row>
    <row r="47" spans="1:21" s="68" customFormat="1" x14ac:dyDescent="0.25">
      <c r="A47" s="68">
        <v>2</v>
      </c>
      <c r="B47" s="68" t="s">
        <v>65</v>
      </c>
      <c r="C47" s="68" t="s">
        <v>32</v>
      </c>
      <c r="D47" s="68" t="s">
        <v>34</v>
      </c>
      <c r="E47" s="68">
        <v>10</v>
      </c>
      <c r="F47" s="2">
        <v>18</v>
      </c>
      <c r="G47" s="2">
        <v>8.8000000000000007</v>
      </c>
      <c r="H47" s="69">
        <v>0.23741600000000004</v>
      </c>
      <c r="I47" s="70">
        <v>7</v>
      </c>
      <c r="J47" s="69">
        <v>1.05</v>
      </c>
      <c r="K47" s="6">
        <f t="shared" si="3"/>
        <v>13</v>
      </c>
      <c r="L47" s="6">
        <v>7</v>
      </c>
      <c r="M47" s="6">
        <f t="shared" si="3"/>
        <v>17</v>
      </c>
      <c r="N47" s="69"/>
      <c r="O47" s="69"/>
      <c r="P47" s="69"/>
      <c r="Q47" s="69"/>
      <c r="R47" s="69"/>
      <c r="S47" s="69"/>
      <c r="T47" s="69"/>
      <c r="U47" s="69"/>
    </row>
    <row r="48" spans="1:21" s="68" customFormat="1" x14ac:dyDescent="0.25">
      <c r="A48" s="68">
        <v>2</v>
      </c>
      <c r="B48" s="68" t="s">
        <v>65</v>
      </c>
      <c r="C48" s="68" t="s">
        <v>32</v>
      </c>
      <c r="D48" s="68" t="s">
        <v>34</v>
      </c>
      <c r="E48" s="68">
        <v>11</v>
      </c>
      <c r="F48" s="2">
        <v>17</v>
      </c>
      <c r="G48" s="2">
        <v>9.9</v>
      </c>
      <c r="H48" s="69">
        <v>8.2449600000000012E-2</v>
      </c>
      <c r="I48" s="70">
        <v>7.1</v>
      </c>
      <c r="J48" s="69">
        <v>0.88</v>
      </c>
      <c r="K48" s="6">
        <f t="shared" si="3"/>
        <v>14</v>
      </c>
      <c r="L48" s="6">
        <v>6</v>
      </c>
      <c r="M48" s="6">
        <f t="shared" si="3"/>
        <v>12</v>
      </c>
      <c r="N48" s="69"/>
      <c r="O48" s="69"/>
      <c r="P48" s="69"/>
      <c r="Q48" s="69"/>
      <c r="R48" s="69"/>
      <c r="S48" s="69"/>
      <c r="T48" s="69"/>
      <c r="U48" s="69"/>
    </row>
    <row r="49" spans="1:21" s="68" customFormat="1" x14ac:dyDescent="0.25">
      <c r="A49" s="68">
        <v>2</v>
      </c>
      <c r="B49" s="68" t="s">
        <v>65</v>
      </c>
      <c r="C49" s="68" t="s">
        <v>32</v>
      </c>
      <c r="D49" s="68" t="s">
        <v>34</v>
      </c>
      <c r="E49" s="68">
        <v>12</v>
      </c>
      <c r="F49" s="2">
        <v>10</v>
      </c>
      <c r="G49" s="2">
        <v>10.9</v>
      </c>
      <c r="H49" s="69">
        <v>5.0000000000000017E-2</v>
      </c>
      <c r="I49" s="70">
        <v>7.4</v>
      </c>
      <c r="J49" s="69">
        <v>0.98399999999999976</v>
      </c>
      <c r="K49" s="6">
        <f t="shared" si="3"/>
        <v>15</v>
      </c>
      <c r="L49" s="6">
        <v>7</v>
      </c>
      <c r="M49" s="6">
        <f t="shared" si="3"/>
        <v>13</v>
      </c>
      <c r="N49" s="69"/>
      <c r="O49" s="69"/>
      <c r="P49" s="69"/>
      <c r="Q49" s="69"/>
      <c r="R49" s="69"/>
      <c r="S49" s="69"/>
      <c r="T49" s="69"/>
      <c r="U49" s="69"/>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E19" sqref="E19"/>
    </sheetView>
  </sheetViews>
  <sheetFormatPr defaultRowHeight="15" x14ac:dyDescent="0.25"/>
  <sheetData>
    <row r="1" spans="1:3" x14ac:dyDescent="0.25">
      <c r="A1" t="s">
        <v>11</v>
      </c>
      <c r="B1" t="s">
        <v>9</v>
      </c>
      <c r="C1" t="s">
        <v>10</v>
      </c>
    </row>
    <row r="2" spans="1:3" x14ac:dyDescent="0.25">
      <c r="A2" t="s">
        <v>6</v>
      </c>
      <c r="B2">
        <v>1</v>
      </c>
      <c r="C2">
        <f>LOG(B2+1, 10)</f>
        <v>0.30102999566398114</v>
      </c>
    </row>
    <row r="3" spans="1:3" x14ac:dyDescent="0.25">
      <c r="A3" t="s">
        <v>6</v>
      </c>
      <c r="B3">
        <v>1</v>
      </c>
      <c r="C3">
        <f t="shared" ref="C3:C31" si="0">LOG(B3+1, 10)</f>
        <v>0.30102999566398114</v>
      </c>
    </row>
    <row r="4" spans="1:3" x14ac:dyDescent="0.25">
      <c r="A4" t="s">
        <v>6</v>
      </c>
      <c r="B4">
        <v>1</v>
      </c>
      <c r="C4">
        <f t="shared" si="0"/>
        <v>0.30102999566398114</v>
      </c>
    </row>
    <row r="5" spans="1:3" x14ac:dyDescent="0.25">
      <c r="A5" t="s">
        <v>6</v>
      </c>
      <c r="B5">
        <v>1</v>
      </c>
      <c r="C5">
        <f t="shared" si="0"/>
        <v>0.30102999566398114</v>
      </c>
    </row>
    <row r="6" spans="1:3" x14ac:dyDescent="0.25">
      <c r="A6" t="s">
        <v>6</v>
      </c>
      <c r="B6">
        <v>1</v>
      </c>
      <c r="C6">
        <f t="shared" si="0"/>
        <v>0.30102999566398114</v>
      </c>
    </row>
    <row r="7" spans="1:3" x14ac:dyDescent="0.25">
      <c r="A7" t="s">
        <v>6</v>
      </c>
      <c r="B7">
        <v>1</v>
      </c>
      <c r="C7">
        <f t="shared" si="0"/>
        <v>0.30102999566398114</v>
      </c>
    </row>
    <row r="8" spans="1:3" x14ac:dyDescent="0.25">
      <c r="A8" t="s">
        <v>6</v>
      </c>
      <c r="B8">
        <v>0</v>
      </c>
      <c r="C8">
        <f t="shared" si="0"/>
        <v>0</v>
      </c>
    </row>
    <row r="9" spans="1:3" x14ac:dyDescent="0.25">
      <c r="A9" t="s">
        <v>6</v>
      </c>
      <c r="B9">
        <v>5</v>
      </c>
      <c r="C9">
        <f t="shared" si="0"/>
        <v>0.77815125038364352</v>
      </c>
    </row>
    <row r="10" spans="1:3" x14ac:dyDescent="0.25">
      <c r="A10" t="s">
        <v>6</v>
      </c>
      <c r="B10">
        <v>5</v>
      </c>
      <c r="C10">
        <f t="shared" si="0"/>
        <v>0.77815125038364352</v>
      </c>
    </row>
    <row r="11" spans="1:3" x14ac:dyDescent="0.25">
      <c r="A11" t="s">
        <v>6</v>
      </c>
      <c r="B11">
        <v>5</v>
      </c>
      <c r="C11">
        <f t="shared" si="0"/>
        <v>0.77815125038364352</v>
      </c>
    </row>
    <row r="12" spans="1:3" x14ac:dyDescent="0.25">
      <c r="A12" t="s">
        <v>7</v>
      </c>
      <c r="B12">
        <v>60</v>
      </c>
      <c r="C12">
        <f t="shared" si="0"/>
        <v>1.7853298350107669</v>
      </c>
    </row>
    <row r="13" spans="1:3" x14ac:dyDescent="0.25">
      <c r="A13" t="s">
        <v>7</v>
      </c>
      <c r="B13">
        <v>70</v>
      </c>
      <c r="C13">
        <f t="shared" si="0"/>
        <v>1.851258348719075</v>
      </c>
    </row>
    <row r="14" spans="1:3" x14ac:dyDescent="0.25">
      <c r="A14" t="s">
        <v>7</v>
      </c>
      <c r="B14">
        <v>120</v>
      </c>
      <c r="C14">
        <f t="shared" si="0"/>
        <v>2.0827853703164498</v>
      </c>
    </row>
    <row r="15" spans="1:3" x14ac:dyDescent="0.25">
      <c r="A15" t="s">
        <v>7</v>
      </c>
      <c r="B15">
        <v>100</v>
      </c>
      <c r="C15">
        <f t="shared" si="0"/>
        <v>2.0043213737826426</v>
      </c>
    </row>
    <row r="16" spans="1:3" x14ac:dyDescent="0.25">
      <c r="A16" t="s">
        <v>7</v>
      </c>
      <c r="B16">
        <v>100</v>
      </c>
      <c r="C16">
        <f t="shared" si="0"/>
        <v>2.0043213737826426</v>
      </c>
    </row>
    <row r="17" spans="1:3" x14ac:dyDescent="0.25">
      <c r="A17" t="s">
        <v>7</v>
      </c>
      <c r="B17">
        <v>100</v>
      </c>
      <c r="C17">
        <f t="shared" si="0"/>
        <v>2.0043213737826426</v>
      </c>
    </row>
    <row r="18" spans="1:3" x14ac:dyDescent="0.25">
      <c r="A18" t="s">
        <v>7</v>
      </c>
      <c r="B18">
        <v>100</v>
      </c>
      <c r="C18">
        <f t="shared" si="0"/>
        <v>2.0043213737826426</v>
      </c>
    </row>
    <row r="19" spans="1:3" x14ac:dyDescent="0.25">
      <c r="A19" t="s">
        <v>7</v>
      </c>
      <c r="B19">
        <v>100</v>
      </c>
      <c r="C19">
        <f t="shared" si="0"/>
        <v>2.0043213737826426</v>
      </c>
    </row>
    <row r="20" spans="1:3" x14ac:dyDescent="0.25">
      <c r="A20" t="s">
        <v>7</v>
      </c>
      <c r="B20">
        <v>100</v>
      </c>
      <c r="C20">
        <f t="shared" si="0"/>
        <v>2.0043213737826426</v>
      </c>
    </row>
    <row r="21" spans="1:3" x14ac:dyDescent="0.25">
      <c r="A21" t="s">
        <v>7</v>
      </c>
      <c r="B21">
        <v>100</v>
      </c>
      <c r="C21">
        <f t="shared" si="0"/>
        <v>2.0043213737826426</v>
      </c>
    </row>
    <row r="22" spans="1:3" x14ac:dyDescent="0.25">
      <c r="A22" t="s">
        <v>8</v>
      </c>
      <c r="B22">
        <v>1000</v>
      </c>
      <c r="C22">
        <f t="shared" si="0"/>
        <v>3.0004340774793183</v>
      </c>
    </row>
    <row r="23" spans="1:3" x14ac:dyDescent="0.25">
      <c r="A23" t="s">
        <v>8</v>
      </c>
      <c r="B23">
        <v>1000</v>
      </c>
      <c r="C23">
        <f t="shared" si="0"/>
        <v>3.0004340774793183</v>
      </c>
    </row>
    <row r="24" spans="1:3" x14ac:dyDescent="0.25">
      <c r="A24" t="s">
        <v>8</v>
      </c>
      <c r="B24">
        <v>1000</v>
      </c>
      <c r="C24">
        <f t="shared" si="0"/>
        <v>3.0004340774793183</v>
      </c>
    </row>
    <row r="25" spans="1:3" x14ac:dyDescent="0.25">
      <c r="A25" t="s">
        <v>8</v>
      </c>
      <c r="B25">
        <v>1000</v>
      </c>
      <c r="C25">
        <f t="shared" si="0"/>
        <v>3.0004340774793183</v>
      </c>
    </row>
    <row r="26" spans="1:3" x14ac:dyDescent="0.25">
      <c r="A26" t="s">
        <v>8</v>
      </c>
      <c r="B26">
        <v>1000</v>
      </c>
      <c r="C26">
        <f t="shared" si="0"/>
        <v>3.0004340774793183</v>
      </c>
    </row>
    <row r="27" spans="1:3" x14ac:dyDescent="0.25">
      <c r="A27" t="s">
        <v>8</v>
      </c>
      <c r="B27">
        <v>1000</v>
      </c>
      <c r="C27">
        <f t="shared" si="0"/>
        <v>3.0004340774793183</v>
      </c>
    </row>
    <row r="28" spans="1:3" x14ac:dyDescent="0.25">
      <c r="A28" t="s">
        <v>8</v>
      </c>
      <c r="B28">
        <v>1000</v>
      </c>
      <c r="C28">
        <f t="shared" si="0"/>
        <v>3.0004340774793183</v>
      </c>
    </row>
    <row r="29" spans="1:3" x14ac:dyDescent="0.25">
      <c r="A29" t="s">
        <v>8</v>
      </c>
      <c r="B29">
        <v>2000</v>
      </c>
      <c r="C29">
        <f t="shared" si="0"/>
        <v>3.3012470886362109</v>
      </c>
    </row>
    <row r="30" spans="1:3" x14ac:dyDescent="0.25">
      <c r="A30" t="s">
        <v>8</v>
      </c>
      <c r="B30">
        <v>800</v>
      </c>
      <c r="C30">
        <f t="shared" si="0"/>
        <v>2.9036325160842376</v>
      </c>
    </row>
    <row r="31" spans="1:3" x14ac:dyDescent="0.25">
      <c r="A31" t="s">
        <v>8</v>
      </c>
      <c r="B31">
        <v>500</v>
      </c>
      <c r="C31">
        <f t="shared" si="0"/>
        <v>2.6998377258672455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B13" sqref="B13"/>
    </sheetView>
  </sheetViews>
  <sheetFormatPr defaultRowHeight="15" x14ac:dyDescent="0.25"/>
  <cols>
    <col min="1" max="3" width="9.140625" style="3"/>
    <col min="4" max="5" width="11.42578125" style="3" customWidth="1"/>
    <col min="6" max="9" width="9.140625" style="3"/>
    <col min="10" max="11" width="11.42578125" style="3" customWidth="1"/>
    <col min="12" max="16384" width="9.140625" style="3"/>
  </cols>
  <sheetData>
    <row r="1" spans="1:11" ht="17.25" x14ac:dyDescent="0.25">
      <c r="A1" s="3" t="s">
        <v>12</v>
      </c>
      <c r="B1" s="3" t="s">
        <v>13</v>
      </c>
      <c r="C1" s="3" t="s">
        <v>14</v>
      </c>
      <c r="D1" s="3" t="s">
        <v>15</v>
      </c>
      <c r="E1" s="3" t="s">
        <v>16</v>
      </c>
      <c r="G1" s="3" t="s">
        <v>12</v>
      </c>
      <c r="H1" s="3" t="s">
        <v>13</v>
      </c>
      <c r="I1" s="3" t="s">
        <v>14</v>
      </c>
      <c r="J1" s="3" t="s">
        <v>15</v>
      </c>
      <c r="K1" s="3" t="s">
        <v>16</v>
      </c>
    </row>
    <row r="2" spans="1:11" x14ac:dyDescent="0.25">
      <c r="A2" s="3">
        <v>1</v>
      </c>
      <c r="B2" s="3">
        <v>1.2</v>
      </c>
      <c r="C2" s="3">
        <f>B2-$B$10</f>
        <v>-0.60000000000000009</v>
      </c>
      <c r="D2" s="3">
        <f>ABS(B2-$B$10)</f>
        <v>0.60000000000000009</v>
      </c>
      <c r="E2" s="3">
        <f>POWER(D2,2)</f>
        <v>0.3600000000000001</v>
      </c>
      <c r="G2" s="3">
        <v>1</v>
      </c>
      <c r="H2" s="3">
        <v>1.2</v>
      </c>
      <c r="I2" s="3">
        <f>H2-$B$10</f>
        <v>-0.60000000000000009</v>
      </c>
      <c r="J2" s="3">
        <f>ABS(H2-$B$10)</f>
        <v>0.60000000000000009</v>
      </c>
      <c r="K2" s="3">
        <f>POWER(J2,2)</f>
        <v>0.3600000000000001</v>
      </c>
    </row>
    <row r="3" spans="1:11" x14ac:dyDescent="0.25">
      <c r="A3" s="3">
        <v>2</v>
      </c>
      <c r="B3" s="3">
        <v>1.4</v>
      </c>
      <c r="C3" s="3">
        <f t="shared" ref="C3:C8" si="0">B3-$B$10</f>
        <v>-0.40000000000000013</v>
      </c>
      <c r="D3" s="3">
        <f t="shared" ref="D3:D8" si="1">ABS(B3-$B$10)</f>
        <v>0.40000000000000013</v>
      </c>
      <c r="E3" s="3">
        <f t="shared" ref="E3:E8" si="2">POWER(D3,2)</f>
        <v>0.16000000000000011</v>
      </c>
      <c r="G3" s="3">
        <v>2</v>
      </c>
      <c r="H3" s="3">
        <v>1.6</v>
      </c>
      <c r="I3" s="3">
        <f t="shared" ref="I3:I8" si="3">H3-$B$10</f>
        <v>-0.19999999999999996</v>
      </c>
      <c r="J3" s="3">
        <f t="shared" ref="J3:J8" si="4">ABS(H3-$B$10)</f>
        <v>0.19999999999999996</v>
      </c>
      <c r="K3" s="3">
        <f t="shared" ref="K3:K8" si="5">POWER(J3,2)</f>
        <v>3.999999999999998E-2</v>
      </c>
    </row>
    <row r="4" spans="1:11" x14ac:dyDescent="0.25">
      <c r="A4" s="3">
        <v>3</v>
      </c>
      <c r="B4" s="3">
        <v>1.6</v>
      </c>
      <c r="C4" s="3">
        <f t="shared" si="0"/>
        <v>-0.19999999999999996</v>
      </c>
      <c r="D4" s="3">
        <f t="shared" si="1"/>
        <v>0.19999999999999996</v>
      </c>
      <c r="E4" s="3">
        <f t="shared" si="2"/>
        <v>3.999999999999998E-2</v>
      </c>
      <c r="G4" s="3">
        <v>3</v>
      </c>
      <c r="H4" s="3">
        <v>1.7</v>
      </c>
      <c r="I4" s="3">
        <f t="shared" si="3"/>
        <v>-0.10000000000000009</v>
      </c>
      <c r="J4" s="3">
        <f t="shared" si="4"/>
        <v>0.10000000000000009</v>
      </c>
      <c r="K4" s="3">
        <f t="shared" si="5"/>
        <v>1.0000000000000018E-2</v>
      </c>
    </row>
    <row r="5" spans="1:11" x14ac:dyDescent="0.25">
      <c r="A5" s="3">
        <v>4</v>
      </c>
      <c r="B5" s="3">
        <v>1.8</v>
      </c>
      <c r="C5" s="3">
        <f t="shared" si="0"/>
        <v>0</v>
      </c>
      <c r="D5" s="3">
        <f t="shared" si="1"/>
        <v>0</v>
      </c>
      <c r="E5" s="3">
        <f t="shared" si="2"/>
        <v>0</v>
      </c>
      <c r="G5" s="3">
        <v>4</v>
      </c>
      <c r="H5" s="3">
        <v>1.8</v>
      </c>
      <c r="I5" s="3">
        <f t="shared" si="3"/>
        <v>0</v>
      </c>
      <c r="J5" s="3">
        <f t="shared" si="4"/>
        <v>0</v>
      </c>
      <c r="K5" s="3">
        <f t="shared" si="5"/>
        <v>0</v>
      </c>
    </row>
    <row r="6" spans="1:11" x14ac:dyDescent="0.25">
      <c r="A6" s="3">
        <v>5</v>
      </c>
      <c r="B6" s="3">
        <v>2</v>
      </c>
      <c r="C6" s="3">
        <f t="shared" si="0"/>
        <v>0.19999999999999996</v>
      </c>
      <c r="D6" s="3">
        <f t="shared" si="1"/>
        <v>0.19999999999999996</v>
      </c>
      <c r="E6" s="3">
        <f t="shared" si="2"/>
        <v>3.999999999999998E-2</v>
      </c>
      <c r="G6" s="3">
        <v>5</v>
      </c>
      <c r="H6" s="3">
        <v>1.9</v>
      </c>
      <c r="I6" s="3">
        <f t="shared" si="3"/>
        <v>9.9999999999999867E-2</v>
      </c>
      <c r="J6" s="3">
        <f t="shared" si="4"/>
        <v>9.9999999999999867E-2</v>
      </c>
      <c r="K6" s="3">
        <f t="shared" si="5"/>
        <v>9.9999999999999742E-3</v>
      </c>
    </row>
    <row r="7" spans="1:11" x14ac:dyDescent="0.25">
      <c r="A7" s="3">
        <v>6</v>
      </c>
      <c r="B7" s="3">
        <v>2.2000000000000002</v>
      </c>
      <c r="C7" s="3">
        <f t="shared" si="0"/>
        <v>0.40000000000000013</v>
      </c>
      <c r="D7" s="3">
        <f t="shared" si="1"/>
        <v>0.40000000000000013</v>
      </c>
      <c r="E7" s="3">
        <f t="shared" si="2"/>
        <v>0.16000000000000011</v>
      </c>
      <c r="G7" s="3">
        <v>6</v>
      </c>
      <c r="H7" s="3">
        <v>2</v>
      </c>
      <c r="I7" s="3">
        <f t="shared" si="3"/>
        <v>0.19999999999999996</v>
      </c>
      <c r="J7" s="3">
        <f t="shared" si="4"/>
        <v>0.19999999999999996</v>
      </c>
      <c r="K7" s="3">
        <f t="shared" si="5"/>
        <v>3.999999999999998E-2</v>
      </c>
    </row>
    <row r="8" spans="1:11" x14ac:dyDescent="0.25">
      <c r="A8" s="3">
        <v>7</v>
      </c>
      <c r="B8" s="3">
        <v>2.4</v>
      </c>
      <c r="C8" s="3">
        <f t="shared" si="0"/>
        <v>0.59999999999999987</v>
      </c>
      <c r="D8" s="3">
        <f t="shared" si="1"/>
        <v>0.59999999999999987</v>
      </c>
      <c r="E8" s="3">
        <f t="shared" si="2"/>
        <v>0.35999999999999982</v>
      </c>
      <c r="G8" s="3">
        <v>7</v>
      </c>
      <c r="H8" s="3">
        <v>2.4</v>
      </c>
      <c r="I8" s="3">
        <f t="shared" si="3"/>
        <v>0.59999999999999987</v>
      </c>
      <c r="J8" s="3">
        <f t="shared" si="4"/>
        <v>0.59999999999999987</v>
      </c>
      <c r="K8" s="3">
        <f t="shared" si="5"/>
        <v>0.35999999999999982</v>
      </c>
    </row>
    <row r="9" spans="1:11" x14ac:dyDescent="0.25">
      <c r="A9" s="4" t="s">
        <v>17</v>
      </c>
      <c r="B9" s="3">
        <f>SUM(B2:B8)</f>
        <v>12.6</v>
      </c>
      <c r="C9" s="3">
        <f>SUM(C2:C8)</f>
        <v>0</v>
      </c>
      <c r="D9" s="3">
        <f>SUM(D2:D8)</f>
        <v>2.4000000000000004</v>
      </c>
      <c r="E9" s="3">
        <f>SUM(E2:E8)</f>
        <v>1.1200000000000003</v>
      </c>
      <c r="G9" s="4" t="s">
        <v>17</v>
      </c>
      <c r="H9" s="3">
        <f>SUM(H2:H8)</f>
        <v>12.6</v>
      </c>
      <c r="I9" s="3">
        <f>SUM(I2:I8)</f>
        <v>0</v>
      </c>
      <c r="J9" s="3">
        <f>SUM(J2:J8)</f>
        <v>1.7999999999999998</v>
      </c>
      <c r="K9" s="3">
        <f>SUM(K2:K8)</f>
        <v>0.81999999999999984</v>
      </c>
    </row>
    <row r="10" spans="1:11" x14ac:dyDescent="0.25">
      <c r="A10" s="3" t="s">
        <v>20</v>
      </c>
      <c r="B10" s="3">
        <f>AVERAGE(B2:B8)</f>
        <v>1.8</v>
      </c>
      <c r="G10" s="3" t="s">
        <v>20</v>
      </c>
      <c r="H10" s="3">
        <f>AVERAGE(H2:H8)</f>
        <v>1.8</v>
      </c>
    </row>
    <row r="12" spans="1:11" ht="17.25" x14ac:dyDescent="0.25">
      <c r="A12" s="3" t="s">
        <v>18</v>
      </c>
      <c r="B12" s="3">
        <f>E9/(A8-1)</f>
        <v>0.18666666666666673</v>
      </c>
      <c r="G12" s="3" t="s">
        <v>18</v>
      </c>
      <c r="H12" s="3">
        <f>K9/(G8-1)</f>
        <v>0.13666666666666663</v>
      </c>
    </row>
    <row r="13" spans="1:11" x14ac:dyDescent="0.25">
      <c r="A13" s="3" t="s">
        <v>19</v>
      </c>
      <c r="B13" s="3">
        <f>SQRT(B12)</f>
        <v>0.43204937989385744</v>
      </c>
      <c r="G13" s="3" t="s">
        <v>19</v>
      </c>
      <c r="H13" s="3">
        <f>SQRT(H12)</f>
        <v>0.36968455021364721</v>
      </c>
    </row>
    <row r="14" spans="1:11" x14ac:dyDescent="0.25">
      <c r="A14" s="3" t="s">
        <v>21</v>
      </c>
      <c r="B14" s="5">
        <f>B13/B10</f>
        <v>0.24002743327436524</v>
      </c>
      <c r="G14" s="3" t="s">
        <v>21</v>
      </c>
      <c r="H14" s="5">
        <f>H13/H10</f>
        <v>0.20538030567424845</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K22" sqref="K22"/>
    </sheetView>
  </sheetViews>
  <sheetFormatPr defaultRowHeight="15.75" x14ac:dyDescent="0.25"/>
  <cols>
    <col min="1" max="1" width="12.28515625" style="7" customWidth="1"/>
    <col min="2" max="4" width="16.140625" style="10" customWidth="1"/>
    <col min="5" max="16384" width="9.140625" style="7"/>
  </cols>
  <sheetData>
    <row r="1" spans="1:4" x14ac:dyDescent="0.25">
      <c r="A1" s="40" t="s">
        <v>74</v>
      </c>
    </row>
    <row r="2" spans="1:4" x14ac:dyDescent="0.25">
      <c r="A2" s="58" t="s">
        <v>76</v>
      </c>
    </row>
    <row r="4" spans="1:4" x14ac:dyDescent="0.25">
      <c r="A4" s="7" t="s">
        <v>70</v>
      </c>
    </row>
    <row r="5" spans="1:4" x14ac:dyDescent="0.25">
      <c r="A5" s="47" t="s">
        <v>90</v>
      </c>
    </row>
    <row r="6" spans="1:4" x14ac:dyDescent="0.25">
      <c r="A6" s="47"/>
    </row>
    <row r="7" spans="1:4" x14ac:dyDescent="0.25">
      <c r="A7" s="47"/>
      <c r="B7" s="41" t="s">
        <v>5</v>
      </c>
      <c r="C7" s="42" t="s">
        <v>22</v>
      </c>
      <c r="D7" s="42" t="s">
        <v>23</v>
      </c>
    </row>
    <row r="8" spans="1:4" x14ac:dyDescent="0.25">
      <c r="A8" s="8" t="s">
        <v>1</v>
      </c>
      <c r="B8" s="43">
        <v>0.27645616823800828</v>
      </c>
      <c r="C8" s="43">
        <v>0.20006541241689374</v>
      </c>
      <c r="D8" s="43">
        <v>-0.27569827659173662</v>
      </c>
    </row>
    <row r="9" spans="1:4" x14ac:dyDescent="0.25">
      <c r="A9" s="8" t="s">
        <v>0</v>
      </c>
      <c r="B9" s="44">
        <v>-0.30645957689471792</v>
      </c>
      <c r="C9" s="43">
        <v>-0.21631321550398108</v>
      </c>
      <c r="D9" s="43">
        <v>0.24195683421968872</v>
      </c>
    </row>
    <row r="10" spans="1:4" x14ac:dyDescent="0.25">
      <c r="A10" s="8" t="s">
        <v>2</v>
      </c>
      <c r="B10" s="44">
        <v>-0.32125857998628304</v>
      </c>
      <c r="C10" s="43">
        <v>0.23857550938905933</v>
      </c>
      <c r="D10" s="44">
        <v>0.44825610746273775</v>
      </c>
    </row>
    <row r="11" spans="1:4" x14ac:dyDescent="0.25">
      <c r="A11" s="8" t="s">
        <v>4</v>
      </c>
      <c r="B11" s="44">
        <v>-0.32212739843824745</v>
      </c>
      <c r="C11" s="44">
        <v>0.71726326836537546</v>
      </c>
      <c r="D11" s="43">
        <v>0.25475713481403323</v>
      </c>
    </row>
    <row r="12" spans="1:4" x14ac:dyDescent="0.25">
      <c r="A12" s="8" t="s">
        <v>3</v>
      </c>
      <c r="B12" s="43">
        <v>-0.14447268709341574</v>
      </c>
      <c r="C12" s="44">
        <v>0.97792868383845444</v>
      </c>
      <c r="D12" s="43">
        <v>0.15561889447086952</v>
      </c>
    </row>
    <row r="14" spans="1:4" x14ac:dyDescent="0.25">
      <c r="A14" s="9" t="s">
        <v>71</v>
      </c>
    </row>
    <row r="15" spans="1:4" x14ac:dyDescent="0.25">
      <c r="A15" s="9" t="s">
        <v>72</v>
      </c>
    </row>
    <row r="16" spans="1:4" x14ac:dyDescent="0.25">
      <c r="A16" s="55" t="s">
        <v>91</v>
      </c>
    </row>
    <row r="17" spans="1:1" x14ac:dyDescent="0.25">
      <c r="A17" s="55"/>
    </row>
    <row r="18" spans="1:1" x14ac:dyDescent="0.25">
      <c r="A18" s="55"/>
    </row>
    <row r="19" spans="1:1" x14ac:dyDescent="0.25">
      <c r="A19" s="55"/>
    </row>
    <row r="20" spans="1:1" x14ac:dyDescent="0.25">
      <c r="A20" s="55"/>
    </row>
    <row r="21" spans="1:1" x14ac:dyDescent="0.25">
      <c r="A21" s="59"/>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workbookViewId="0">
      <selection activeCell="A35" sqref="A35"/>
    </sheetView>
  </sheetViews>
  <sheetFormatPr defaultRowHeight="24.75" customHeight="1" x14ac:dyDescent="0.25"/>
  <cols>
    <col min="1" max="1" width="18.28515625" style="12" customWidth="1"/>
    <col min="2" max="2" width="11.42578125" style="12" customWidth="1"/>
    <col min="3" max="3" width="13.42578125" style="12" customWidth="1"/>
    <col min="4" max="4" width="11.42578125" style="19" customWidth="1"/>
    <col min="5" max="5" width="10" style="19" customWidth="1"/>
    <col min="6" max="6" width="11.42578125" style="11" customWidth="1"/>
    <col min="7" max="7" width="2.7109375" style="11" customWidth="1"/>
    <col min="8" max="9" width="4.5703125" style="12" customWidth="1"/>
    <col min="10" max="10" width="5.85546875" style="11" customWidth="1"/>
    <col min="11" max="11" width="6.42578125" style="11" customWidth="1"/>
    <col min="12" max="12" width="6.42578125" style="13" customWidth="1"/>
    <col min="13" max="15" width="9.140625" style="12"/>
    <col min="16" max="16" width="11.42578125" style="12" customWidth="1"/>
    <col min="17" max="17" width="9.140625" style="11"/>
    <col min="18" max="19" width="9.28515625" style="12" customWidth="1"/>
    <col min="20" max="16384" width="9.140625" style="12"/>
  </cols>
  <sheetData>
    <row r="1" spans="1:17" s="36" customFormat="1" ht="24.75" customHeight="1" x14ac:dyDescent="0.25">
      <c r="A1" s="56" t="s">
        <v>73</v>
      </c>
      <c r="D1" s="37"/>
      <c r="E1" s="37"/>
      <c r="F1" s="38"/>
      <c r="G1" s="38"/>
      <c r="J1" s="38"/>
      <c r="K1" s="38"/>
      <c r="L1" s="39"/>
      <c r="Q1" s="38"/>
    </row>
    <row r="2" spans="1:17" s="36" customFormat="1" ht="24.75" customHeight="1" x14ac:dyDescent="0.25">
      <c r="A2" s="45" t="s">
        <v>76</v>
      </c>
      <c r="D2" s="37"/>
      <c r="E2" s="37"/>
      <c r="F2" s="38"/>
      <c r="G2" s="38"/>
      <c r="J2" s="38"/>
      <c r="K2" s="38"/>
      <c r="L2" s="39"/>
      <c r="Q2" s="38"/>
    </row>
    <row r="3" spans="1:17" s="36" customFormat="1" ht="24.75" customHeight="1" x14ac:dyDescent="0.25">
      <c r="A3" s="45"/>
      <c r="D3" s="37"/>
      <c r="E3" s="37"/>
      <c r="F3" s="38"/>
      <c r="G3" s="38"/>
      <c r="J3" s="38"/>
      <c r="K3" s="38"/>
      <c r="L3" s="39"/>
      <c r="Q3" s="38"/>
    </row>
    <row r="4" spans="1:17" ht="24.75" customHeight="1" x14ac:dyDescent="0.25">
      <c r="A4" s="46" t="s">
        <v>75</v>
      </c>
      <c r="B4" s="46"/>
      <c r="C4" s="46"/>
      <c r="D4" s="46"/>
      <c r="E4" s="46"/>
      <c r="F4" s="46"/>
      <c r="Q4" s="12"/>
    </row>
    <row r="5" spans="1:17" ht="24.75" customHeight="1" x14ac:dyDescent="0.25">
      <c r="A5" s="47" t="s">
        <v>77</v>
      </c>
      <c r="B5" s="46"/>
      <c r="C5" s="46"/>
      <c r="D5" s="46"/>
      <c r="E5" s="46"/>
      <c r="F5" s="46"/>
      <c r="Q5" s="12"/>
    </row>
    <row r="6" spans="1:17" ht="24.75" customHeight="1" x14ac:dyDescent="0.25">
      <c r="A6" s="48"/>
      <c r="B6" s="49" t="s">
        <v>35</v>
      </c>
      <c r="C6" s="50" t="s">
        <v>36</v>
      </c>
      <c r="D6" s="49" t="s">
        <v>37</v>
      </c>
      <c r="E6" s="49" t="s">
        <v>38</v>
      </c>
      <c r="F6" s="51" t="s">
        <v>39</v>
      </c>
      <c r="Q6" s="12"/>
    </row>
    <row r="7" spans="1:17" s="19" customFormat="1" ht="24.75" customHeight="1" x14ac:dyDescent="0.25">
      <c r="A7" s="50" t="s">
        <v>40</v>
      </c>
      <c r="B7" s="52">
        <v>8.4220000000000003E-2</v>
      </c>
      <c r="C7" s="53">
        <v>3</v>
      </c>
      <c r="D7" s="52">
        <v>8.4220000000000003E-2</v>
      </c>
      <c r="E7" s="52">
        <v>6.5629999999999997</v>
      </c>
      <c r="F7" s="54">
        <v>1.3911E-2</v>
      </c>
    </row>
    <row r="8" spans="1:17" ht="24.75" customHeight="1" x14ac:dyDescent="0.25">
      <c r="A8" s="20" t="s">
        <v>66</v>
      </c>
      <c r="B8" s="11"/>
      <c r="D8" s="11"/>
      <c r="E8" s="11"/>
      <c r="F8" s="13"/>
      <c r="Q8" s="12"/>
    </row>
    <row r="9" spans="1:17" ht="24.75" customHeight="1" x14ac:dyDescent="0.25">
      <c r="A9" s="20" t="s">
        <v>88</v>
      </c>
      <c r="Q9" s="12"/>
    </row>
    <row r="10" spans="1:17" ht="24.75" customHeight="1" x14ac:dyDescent="0.25">
      <c r="A10" s="55" t="s">
        <v>81</v>
      </c>
      <c r="Q10" s="12"/>
    </row>
    <row r="11" spans="1:17" ht="24.75" customHeight="1" x14ac:dyDescent="0.25">
      <c r="A11" s="57" t="s">
        <v>89</v>
      </c>
      <c r="Q11" s="12"/>
    </row>
    <row r="12" spans="1:17" ht="24.75" customHeight="1" x14ac:dyDescent="0.25">
      <c r="Q12" s="12"/>
    </row>
    <row r="13" spans="1:17" ht="24.75" customHeight="1" x14ac:dyDescent="0.25">
      <c r="A13" s="55"/>
      <c r="Q13" s="12"/>
    </row>
    <row r="14" spans="1:17" ht="24.75" customHeight="1" x14ac:dyDescent="0.25">
      <c r="A14" s="20" t="s">
        <v>86</v>
      </c>
      <c r="B14" s="11"/>
      <c r="D14" s="12"/>
      <c r="Q14" s="12"/>
    </row>
    <row r="15" spans="1:17" ht="24.75" customHeight="1" x14ac:dyDescent="0.25">
      <c r="A15" s="47" t="s">
        <v>87</v>
      </c>
      <c r="B15" s="11"/>
      <c r="D15" s="12"/>
      <c r="Q15" s="12"/>
    </row>
    <row r="16" spans="1:17" ht="24.75" customHeight="1" x14ac:dyDescent="0.25">
      <c r="A16" s="47"/>
      <c r="B16" s="21"/>
      <c r="C16" s="67" t="s">
        <v>45</v>
      </c>
      <c r="D16" s="67"/>
      <c r="Q16" s="12"/>
    </row>
    <row r="17" spans="1:19" ht="24.75" customHeight="1" x14ac:dyDescent="0.25">
      <c r="A17" s="33" t="s">
        <v>46</v>
      </c>
      <c r="B17" s="23" t="s">
        <v>47</v>
      </c>
      <c r="C17" s="22" t="s">
        <v>48</v>
      </c>
      <c r="D17" s="22" t="s">
        <v>49</v>
      </c>
      <c r="Q17" s="12"/>
    </row>
    <row r="18" spans="1:19" ht="24.75" customHeight="1" x14ac:dyDescent="0.25">
      <c r="A18" s="24" t="s">
        <v>50</v>
      </c>
      <c r="B18" s="23">
        <v>0.51</v>
      </c>
      <c r="C18" s="24" t="s">
        <v>51</v>
      </c>
      <c r="D18" s="24"/>
      <c r="Q18" s="12"/>
    </row>
    <row r="19" spans="1:19" ht="24.75" customHeight="1" x14ac:dyDescent="0.25">
      <c r="A19" s="24" t="s">
        <v>52</v>
      </c>
      <c r="B19" s="23">
        <v>0.65195669649999999</v>
      </c>
      <c r="C19" s="24" t="s">
        <v>51</v>
      </c>
      <c r="D19" s="24"/>
      <c r="Q19" s="12"/>
    </row>
    <row r="20" spans="1:19" ht="24.75" customHeight="1" x14ac:dyDescent="0.25">
      <c r="A20" s="24" t="s">
        <v>53</v>
      </c>
      <c r="B20" s="23">
        <v>0.70717290558552381</v>
      </c>
      <c r="C20" s="24" t="s">
        <v>51</v>
      </c>
      <c r="D20" s="24"/>
      <c r="Q20" s="12"/>
    </row>
    <row r="21" spans="1:19" ht="24.75" customHeight="1" x14ac:dyDescent="0.25">
      <c r="A21" s="24" t="s">
        <v>54</v>
      </c>
      <c r="B21" s="23">
        <v>1.25425797948301</v>
      </c>
      <c r="C21" s="24"/>
      <c r="D21" s="24" t="s">
        <v>51</v>
      </c>
      <c r="Q21" s="12"/>
    </row>
    <row r="22" spans="1:19" ht="24.75" customHeight="1" x14ac:dyDescent="0.25">
      <c r="A22" s="20" t="s">
        <v>78</v>
      </c>
      <c r="Q22" s="12"/>
    </row>
    <row r="23" spans="1:19" ht="24.75" customHeight="1" x14ac:dyDescent="0.25">
      <c r="A23" s="35" t="s">
        <v>79</v>
      </c>
      <c r="Q23" s="12"/>
    </row>
    <row r="24" spans="1:19" ht="24.75" customHeight="1" x14ac:dyDescent="0.25">
      <c r="Q24" s="12"/>
    </row>
    <row r="25" spans="1:19" ht="24.75" customHeight="1" x14ac:dyDescent="0.25">
      <c r="A25" s="34" t="s">
        <v>68</v>
      </c>
      <c r="B25" s="25"/>
      <c r="C25" s="25"/>
      <c r="D25" s="25"/>
      <c r="E25" s="25"/>
      <c r="F25" s="26"/>
      <c r="Q25" s="12"/>
    </row>
    <row r="26" spans="1:19" ht="24.75" customHeight="1" x14ac:dyDescent="0.25">
      <c r="A26" s="34" t="s">
        <v>80</v>
      </c>
      <c r="B26" s="25"/>
      <c r="C26" s="25"/>
      <c r="D26" s="25"/>
      <c r="E26" s="25"/>
      <c r="F26" s="26"/>
      <c r="Q26" s="12"/>
    </row>
    <row r="27" spans="1:19" ht="24.75" customHeight="1" x14ac:dyDescent="0.25">
      <c r="A27" s="27"/>
      <c r="B27" s="28" t="s">
        <v>35</v>
      </c>
      <c r="C27" s="14" t="s">
        <v>41</v>
      </c>
      <c r="D27" s="29" t="s">
        <v>37</v>
      </c>
      <c r="E27" s="29" t="s">
        <v>38</v>
      </c>
      <c r="F27" s="18" t="s">
        <v>39</v>
      </c>
      <c r="P27" s="30"/>
      <c r="Q27" s="31"/>
      <c r="R27" s="30"/>
      <c r="S27" s="30"/>
    </row>
    <row r="28" spans="1:19" ht="24.75" customHeight="1" x14ac:dyDescent="0.25">
      <c r="A28" s="14" t="s">
        <v>42</v>
      </c>
      <c r="B28" s="15">
        <v>8.4220000000000003E-2</v>
      </c>
      <c r="C28" s="16">
        <v>1</v>
      </c>
      <c r="D28" s="17">
        <v>8.4220000000000003E-2</v>
      </c>
      <c r="E28" s="17">
        <v>6.5629999999999997</v>
      </c>
      <c r="F28" s="18">
        <v>1.3911E-2</v>
      </c>
    </row>
    <row r="29" spans="1:19" ht="24.75" customHeight="1" x14ac:dyDescent="0.25">
      <c r="A29" s="14" t="s">
        <v>43</v>
      </c>
      <c r="B29" s="15">
        <v>1.1310000000000001E-2</v>
      </c>
      <c r="C29" s="16">
        <v>1</v>
      </c>
      <c r="D29" s="17">
        <v>1.1310000000000001E-2</v>
      </c>
      <c r="E29" s="17">
        <v>0.88100000000000001</v>
      </c>
      <c r="F29" s="32">
        <v>0.35295599999999999</v>
      </c>
    </row>
    <row r="30" spans="1:19" ht="24.75" customHeight="1" x14ac:dyDescent="0.25">
      <c r="A30" s="14" t="s">
        <v>44</v>
      </c>
      <c r="B30" s="15">
        <v>5.2440000000000001E-2</v>
      </c>
      <c r="C30" s="16">
        <v>1</v>
      </c>
      <c r="D30" s="17">
        <v>5.2440000000000001E-2</v>
      </c>
      <c r="E30" s="17">
        <v>4.0869999999999997</v>
      </c>
      <c r="F30" s="18">
        <v>4.9328999999999998E-2</v>
      </c>
    </row>
    <row r="31" spans="1:19" ht="24.75" customHeight="1" x14ac:dyDescent="0.25">
      <c r="A31" s="20" t="s">
        <v>67</v>
      </c>
      <c r="Q31" s="12"/>
    </row>
    <row r="32" spans="1:19" ht="24.75" customHeight="1" x14ac:dyDescent="0.25">
      <c r="A32" s="35" t="s">
        <v>82</v>
      </c>
      <c r="Q32" s="12"/>
    </row>
    <row r="33" spans="1:17" ht="24.75" customHeight="1" x14ac:dyDescent="0.25">
      <c r="A33" s="20"/>
      <c r="Q33" s="12"/>
    </row>
    <row r="35" spans="1:17" ht="24.75" customHeight="1" x14ac:dyDescent="0.25">
      <c r="A35" s="20" t="s">
        <v>107</v>
      </c>
    </row>
    <row r="36" spans="1:17" ht="24.75" customHeight="1" x14ac:dyDescent="0.25">
      <c r="A36" s="35" t="s">
        <v>104</v>
      </c>
    </row>
    <row r="37" spans="1:17" ht="24.75" customHeight="1" x14ac:dyDescent="0.25">
      <c r="A37" s="66" t="s">
        <v>42</v>
      </c>
      <c r="B37" s="64" t="s">
        <v>43</v>
      </c>
      <c r="C37" s="63" t="s">
        <v>105</v>
      </c>
      <c r="D37" s="62" t="s">
        <v>106</v>
      </c>
      <c r="E37" s="62"/>
    </row>
    <row r="38" spans="1:17" ht="24.75" customHeight="1" x14ac:dyDescent="0.25">
      <c r="A38" s="66"/>
      <c r="B38" s="65"/>
      <c r="C38" s="63"/>
      <c r="D38" s="22" t="s">
        <v>48</v>
      </c>
      <c r="E38" s="22" t="s">
        <v>49</v>
      </c>
    </row>
    <row r="39" spans="1:17" ht="24.75" customHeight="1" x14ac:dyDescent="0.25">
      <c r="A39" s="24" t="s">
        <v>55</v>
      </c>
      <c r="B39" s="24" t="s">
        <v>56</v>
      </c>
      <c r="C39" s="23">
        <v>0.51</v>
      </c>
      <c r="D39" s="24" t="s">
        <v>57</v>
      </c>
      <c r="E39" s="24"/>
    </row>
    <row r="40" spans="1:17" ht="24.75" customHeight="1" x14ac:dyDescent="0.25">
      <c r="A40" s="24" t="s">
        <v>55</v>
      </c>
      <c r="B40" s="24" t="s">
        <v>58</v>
      </c>
      <c r="C40" s="23">
        <v>0.65195669649999999</v>
      </c>
      <c r="D40" s="24" t="s">
        <v>57</v>
      </c>
      <c r="E40" s="24"/>
    </row>
    <row r="41" spans="1:17" ht="24.75" customHeight="1" x14ac:dyDescent="0.25">
      <c r="A41" s="24" t="s">
        <v>59</v>
      </c>
      <c r="B41" s="24" t="s">
        <v>58</v>
      </c>
      <c r="C41" s="23">
        <v>0.70717290558552381</v>
      </c>
      <c r="D41" s="24" t="s">
        <v>57</v>
      </c>
      <c r="E41" s="24"/>
    </row>
    <row r="42" spans="1:17" ht="24.75" customHeight="1" x14ac:dyDescent="0.25">
      <c r="A42" s="24" t="s">
        <v>59</v>
      </c>
      <c r="B42" s="24" t="s">
        <v>56</v>
      </c>
      <c r="C42" s="23">
        <v>1.25425797948301</v>
      </c>
      <c r="D42" s="24"/>
      <c r="E42" s="24" t="s">
        <v>57</v>
      </c>
    </row>
    <row r="43" spans="1:17" ht="24.75" customHeight="1" x14ac:dyDescent="0.25">
      <c r="A43" s="20" t="s">
        <v>85</v>
      </c>
    </row>
    <row r="44" spans="1:17" ht="24.75" customHeight="1" x14ac:dyDescent="0.25">
      <c r="A44" s="20" t="s">
        <v>69</v>
      </c>
    </row>
    <row r="45" spans="1:17" ht="24.75" customHeight="1" x14ac:dyDescent="0.25">
      <c r="A45" s="35" t="s">
        <v>83</v>
      </c>
    </row>
    <row r="46" spans="1:17" ht="24.75" customHeight="1" x14ac:dyDescent="0.25">
      <c r="A46" s="35" t="s">
        <v>84</v>
      </c>
    </row>
  </sheetData>
  <mergeCells count="5">
    <mergeCell ref="D37:E37"/>
    <mergeCell ref="C37:C38"/>
    <mergeCell ref="B37:B38"/>
    <mergeCell ref="A37:A38"/>
    <mergeCell ref="C16:D16"/>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topLeftCell="A4" workbookViewId="0">
      <selection activeCell="J80" sqref="J80"/>
    </sheetView>
  </sheetViews>
  <sheetFormatPr defaultRowHeight="15" x14ac:dyDescent="0.25"/>
  <cols>
    <col min="5" max="5" width="18.140625" customWidth="1"/>
    <col min="7" max="9" width="18.28515625" customWidth="1"/>
    <col min="10" max="10" width="23.5703125" customWidth="1"/>
  </cols>
  <sheetData>
    <row r="1" spans="1:10" x14ac:dyDescent="0.25">
      <c r="A1" t="s">
        <v>103</v>
      </c>
      <c r="B1" t="s">
        <v>99</v>
      </c>
      <c r="C1" t="s">
        <v>98</v>
      </c>
      <c r="D1" t="s">
        <v>97</v>
      </c>
      <c r="E1" t="s">
        <v>96</v>
      </c>
      <c r="F1" t="s">
        <v>95</v>
      </c>
      <c r="G1" t="s">
        <v>94</v>
      </c>
      <c r="H1" t="s">
        <v>93</v>
      </c>
      <c r="I1" t="s">
        <v>92</v>
      </c>
      <c r="J1" t="s">
        <v>101</v>
      </c>
    </row>
    <row r="2" spans="1:10" x14ac:dyDescent="0.25">
      <c r="A2">
        <v>23</v>
      </c>
      <c r="B2">
        <v>7</v>
      </c>
      <c r="C2">
        <f t="shared" ref="C2:C33" si="0">B2*5-4</f>
        <v>31</v>
      </c>
      <c r="D2">
        <f t="shared" ref="D2:D33" ca="1" si="1">RANDBETWEEN(0,100)</f>
        <v>31</v>
      </c>
      <c r="E2">
        <f t="shared" ref="E2:E33" ca="1" si="2">D2+C2</f>
        <v>62</v>
      </c>
      <c r="F2">
        <f t="shared" ref="F2:F33" ca="1" si="3">NORMINV(RAND(),125,40)</f>
        <v>142.78235689871127</v>
      </c>
      <c r="G2">
        <v>67</v>
      </c>
      <c r="H2">
        <v>41</v>
      </c>
      <c r="I2">
        <v>111.01317525733609</v>
      </c>
      <c r="J2">
        <f t="shared" ref="J2:J33" si="4">LOG10(G2+1)</f>
        <v>1.8325089127062364</v>
      </c>
    </row>
    <row r="3" spans="1:10" x14ac:dyDescent="0.25">
      <c r="A3">
        <v>68</v>
      </c>
      <c r="B3">
        <v>12</v>
      </c>
      <c r="C3">
        <f t="shared" si="0"/>
        <v>56</v>
      </c>
      <c r="D3">
        <f t="shared" ca="1" si="1"/>
        <v>12</v>
      </c>
      <c r="E3">
        <f t="shared" ca="1" si="2"/>
        <v>68</v>
      </c>
      <c r="F3">
        <f t="shared" ca="1" si="3"/>
        <v>114.07137568809765</v>
      </c>
      <c r="G3">
        <v>19</v>
      </c>
      <c r="H3">
        <v>65</v>
      </c>
      <c r="I3">
        <v>178.87609445687025</v>
      </c>
      <c r="J3">
        <f t="shared" si="4"/>
        <v>1.3010299956639813</v>
      </c>
    </row>
    <row r="4" spans="1:10" x14ac:dyDescent="0.25">
      <c r="A4">
        <v>6</v>
      </c>
      <c r="B4">
        <v>4</v>
      </c>
      <c r="C4">
        <f t="shared" si="0"/>
        <v>16</v>
      </c>
      <c r="D4">
        <f t="shared" ca="1" si="1"/>
        <v>1</v>
      </c>
      <c r="E4">
        <f t="shared" ca="1" si="2"/>
        <v>17</v>
      </c>
      <c r="F4">
        <f t="shared" ca="1" si="3"/>
        <v>83.817285411667228</v>
      </c>
      <c r="G4">
        <v>35</v>
      </c>
      <c r="H4">
        <v>17</v>
      </c>
      <c r="I4">
        <v>56.578023902299464</v>
      </c>
      <c r="J4">
        <f t="shared" si="4"/>
        <v>1.5563025007672873</v>
      </c>
    </row>
    <row r="5" spans="1:10" x14ac:dyDescent="0.25">
      <c r="A5">
        <v>56</v>
      </c>
      <c r="B5">
        <v>10</v>
      </c>
      <c r="C5">
        <f t="shared" si="0"/>
        <v>46</v>
      </c>
      <c r="D5">
        <f t="shared" ca="1" si="1"/>
        <v>65</v>
      </c>
      <c r="E5">
        <f t="shared" ca="1" si="2"/>
        <v>111</v>
      </c>
      <c r="F5">
        <f t="shared" ca="1" si="3"/>
        <v>151.11710729709736</v>
      </c>
      <c r="G5">
        <v>43</v>
      </c>
      <c r="H5">
        <v>49</v>
      </c>
      <c r="I5">
        <v>143.16801767423161</v>
      </c>
      <c r="J5">
        <f t="shared" si="4"/>
        <v>1.6434526764861874</v>
      </c>
    </row>
    <row r="6" spans="1:10" x14ac:dyDescent="0.25">
      <c r="A6">
        <v>63</v>
      </c>
      <c r="B6">
        <v>11</v>
      </c>
      <c r="C6">
        <f t="shared" si="0"/>
        <v>51</v>
      </c>
      <c r="D6">
        <f t="shared" ca="1" si="1"/>
        <v>58</v>
      </c>
      <c r="E6">
        <f t="shared" ca="1" si="2"/>
        <v>109</v>
      </c>
      <c r="F6">
        <f t="shared" ca="1" si="3"/>
        <v>166.05040882831545</v>
      </c>
      <c r="G6">
        <v>86</v>
      </c>
      <c r="H6">
        <v>55</v>
      </c>
      <c r="I6">
        <v>119.96847819725203</v>
      </c>
      <c r="J6">
        <f t="shared" si="4"/>
        <v>1.9395192526186185</v>
      </c>
    </row>
    <row r="7" spans="1:10" x14ac:dyDescent="0.25">
      <c r="A7">
        <v>62</v>
      </c>
      <c r="B7">
        <v>10</v>
      </c>
      <c r="C7">
        <f t="shared" si="0"/>
        <v>46</v>
      </c>
      <c r="D7">
        <f t="shared" ca="1" si="1"/>
        <v>24</v>
      </c>
      <c r="E7">
        <f t="shared" ca="1" si="2"/>
        <v>70</v>
      </c>
      <c r="F7">
        <f t="shared" ca="1" si="3"/>
        <v>96.065620843102067</v>
      </c>
      <c r="G7">
        <v>27</v>
      </c>
      <c r="H7">
        <v>51</v>
      </c>
      <c r="I7">
        <v>121.53085937993033</v>
      </c>
      <c r="J7">
        <f t="shared" si="4"/>
        <v>1.4471580313422192</v>
      </c>
    </row>
    <row r="8" spans="1:10" x14ac:dyDescent="0.25">
      <c r="A8">
        <v>40</v>
      </c>
      <c r="B8">
        <v>8</v>
      </c>
      <c r="C8">
        <f t="shared" si="0"/>
        <v>36</v>
      </c>
      <c r="D8">
        <f t="shared" ca="1" si="1"/>
        <v>15</v>
      </c>
      <c r="E8">
        <f t="shared" ca="1" si="2"/>
        <v>51</v>
      </c>
      <c r="F8">
        <f t="shared" ca="1" si="3"/>
        <v>58.24836487440858</v>
      </c>
      <c r="G8">
        <v>66</v>
      </c>
      <c r="H8">
        <v>40</v>
      </c>
      <c r="I8">
        <v>170.08270264559479</v>
      </c>
      <c r="J8">
        <f t="shared" si="4"/>
        <v>1.8260748027008264</v>
      </c>
    </row>
    <row r="9" spans="1:10" x14ac:dyDescent="0.25">
      <c r="A9">
        <v>42</v>
      </c>
      <c r="B9">
        <v>8</v>
      </c>
      <c r="C9">
        <f t="shared" si="0"/>
        <v>36</v>
      </c>
      <c r="D9">
        <f t="shared" ca="1" si="1"/>
        <v>40</v>
      </c>
      <c r="E9">
        <f t="shared" ca="1" si="2"/>
        <v>76</v>
      </c>
      <c r="F9">
        <f t="shared" ca="1" si="3"/>
        <v>81.685661766888927</v>
      </c>
      <c r="G9">
        <v>31</v>
      </c>
      <c r="H9">
        <v>43</v>
      </c>
      <c r="I9">
        <v>88.368686721985256</v>
      </c>
      <c r="J9">
        <f t="shared" si="4"/>
        <v>1.505149978319906</v>
      </c>
    </row>
    <row r="10" spans="1:10" x14ac:dyDescent="0.25">
      <c r="A10">
        <v>47</v>
      </c>
      <c r="B10">
        <v>9</v>
      </c>
      <c r="C10">
        <f t="shared" si="0"/>
        <v>41</v>
      </c>
      <c r="D10">
        <f t="shared" ca="1" si="1"/>
        <v>78</v>
      </c>
      <c r="E10">
        <f t="shared" ca="1" si="2"/>
        <v>119</v>
      </c>
      <c r="F10">
        <f t="shared" ca="1" si="3"/>
        <v>86.090049211169529</v>
      </c>
      <c r="G10">
        <v>52</v>
      </c>
      <c r="H10">
        <v>45</v>
      </c>
      <c r="I10">
        <v>31.025352110285525</v>
      </c>
      <c r="J10">
        <f t="shared" si="4"/>
        <v>1.7242758696007889</v>
      </c>
    </row>
    <row r="11" spans="1:10" x14ac:dyDescent="0.25">
      <c r="A11">
        <v>52</v>
      </c>
      <c r="B11">
        <v>9</v>
      </c>
      <c r="C11">
        <f t="shared" si="0"/>
        <v>41</v>
      </c>
      <c r="D11">
        <f t="shared" ca="1" si="1"/>
        <v>83</v>
      </c>
      <c r="E11">
        <f t="shared" ca="1" si="2"/>
        <v>124</v>
      </c>
      <c r="F11">
        <f t="shared" ca="1" si="3"/>
        <v>75.472012306475634</v>
      </c>
      <c r="G11">
        <v>99</v>
      </c>
      <c r="H11">
        <v>47</v>
      </c>
      <c r="I11">
        <v>87.377491016130904</v>
      </c>
      <c r="J11">
        <f t="shared" si="4"/>
        <v>2</v>
      </c>
    </row>
    <row r="12" spans="1:10" x14ac:dyDescent="0.25">
      <c r="A12">
        <v>27</v>
      </c>
      <c r="B12">
        <v>7</v>
      </c>
      <c r="C12">
        <f t="shared" si="0"/>
        <v>31</v>
      </c>
      <c r="D12">
        <f t="shared" ca="1" si="1"/>
        <v>4</v>
      </c>
      <c r="E12">
        <f t="shared" ca="1" si="2"/>
        <v>35</v>
      </c>
      <c r="F12">
        <f t="shared" ca="1" si="3"/>
        <v>156.28679912345274</v>
      </c>
      <c r="G12">
        <v>60</v>
      </c>
      <c r="H12">
        <v>33</v>
      </c>
      <c r="I12">
        <v>163.93230372311677</v>
      </c>
      <c r="J12">
        <f t="shared" si="4"/>
        <v>1.7853298350107671</v>
      </c>
    </row>
    <row r="13" spans="1:10" x14ac:dyDescent="0.25">
      <c r="A13">
        <v>18</v>
      </c>
      <c r="B13">
        <v>7</v>
      </c>
      <c r="C13">
        <f t="shared" si="0"/>
        <v>31</v>
      </c>
      <c r="D13">
        <f t="shared" ca="1" si="1"/>
        <v>30</v>
      </c>
      <c r="E13">
        <f t="shared" ca="1" si="2"/>
        <v>61</v>
      </c>
      <c r="F13">
        <f t="shared" ca="1" si="3"/>
        <v>175.91217834607264</v>
      </c>
      <c r="G13">
        <v>16</v>
      </c>
      <c r="H13">
        <v>33</v>
      </c>
      <c r="I13">
        <v>126.98044762403249</v>
      </c>
      <c r="J13">
        <f t="shared" si="4"/>
        <v>1.2304489213782739</v>
      </c>
    </row>
    <row r="14" spans="1:10" x14ac:dyDescent="0.25">
      <c r="A14">
        <v>9</v>
      </c>
      <c r="B14">
        <v>5</v>
      </c>
      <c r="C14">
        <f t="shared" si="0"/>
        <v>21</v>
      </c>
      <c r="D14">
        <f t="shared" ca="1" si="1"/>
        <v>97</v>
      </c>
      <c r="E14">
        <f t="shared" ca="1" si="2"/>
        <v>118</v>
      </c>
      <c r="F14">
        <f t="shared" ca="1" si="3"/>
        <v>204.79545944125937</v>
      </c>
      <c r="G14">
        <v>62</v>
      </c>
      <c r="H14">
        <v>31</v>
      </c>
      <c r="I14">
        <v>135.59189022502835</v>
      </c>
      <c r="J14">
        <f t="shared" si="4"/>
        <v>1.7993405494535817</v>
      </c>
    </row>
    <row r="15" spans="1:10" x14ac:dyDescent="0.25">
      <c r="A15">
        <v>29</v>
      </c>
      <c r="B15">
        <v>8</v>
      </c>
      <c r="C15">
        <f t="shared" si="0"/>
        <v>36</v>
      </c>
      <c r="D15">
        <f t="shared" ca="1" si="1"/>
        <v>79</v>
      </c>
      <c r="E15">
        <f t="shared" ca="1" si="2"/>
        <v>115</v>
      </c>
      <c r="F15">
        <f t="shared" ca="1" si="3"/>
        <v>238.18409439588658</v>
      </c>
      <c r="G15">
        <v>32</v>
      </c>
      <c r="H15">
        <v>40</v>
      </c>
      <c r="I15">
        <v>120.83175395929196</v>
      </c>
      <c r="J15">
        <f t="shared" si="4"/>
        <v>1.5185139398778875</v>
      </c>
    </row>
    <row r="16" spans="1:10" x14ac:dyDescent="0.25">
      <c r="A16">
        <v>15</v>
      </c>
      <c r="B16">
        <v>6</v>
      </c>
      <c r="C16">
        <f t="shared" si="0"/>
        <v>26</v>
      </c>
      <c r="D16">
        <f t="shared" ca="1" si="1"/>
        <v>44</v>
      </c>
      <c r="E16">
        <f t="shared" ca="1" si="2"/>
        <v>70</v>
      </c>
      <c r="F16">
        <f t="shared" ca="1" si="3"/>
        <v>90.641375980504066</v>
      </c>
      <c r="G16">
        <v>73</v>
      </c>
      <c r="H16">
        <v>37</v>
      </c>
      <c r="I16">
        <v>104.90794689528425</v>
      </c>
      <c r="J16">
        <f t="shared" si="4"/>
        <v>1.8692317197309762</v>
      </c>
    </row>
    <row r="17" spans="1:10" x14ac:dyDescent="0.25">
      <c r="A17">
        <v>19</v>
      </c>
      <c r="B17">
        <v>7</v>
      </c>
      <c r="C17">
        <f t="shared" si="0"/>
        <v>31</v>
      </c>
      <c r="D17">
        <f t="shared" ca="1" si="1"/>
        <v>38</v>
      </c>
      <c r="E17">
        <f t="shared" ca="1" si="2"/>
        <v>69</v>
      </c>
      <c r="F17">
        <f t="shared" ca="1" si="3"/>
        <v>216.83886976226401</v>
      </c>
      <c r="G17">
        <v>24</v>
      </c>
      <c r="H17">
        <v>39</v>
      </c>
      <c r="I17">
        <v>128.13189844491305</v>
      </c>
      <c r="J17">
        <f t="shared" si="4"/>
        <v>1.3979400086720377</v>
      </c>
    </row>
    <row r="18" spans="1:10" x14ac:dyDescent="0.25">
      <c r="A18">
        <v>58</v>
      </c>
      <c r="B18">
        <v>10</v>
      </c>
      <c r="C18">
        <f t="shared" si="0"/>
        <v>46</v>
      </c>
      <c r="D18">
        <f t="shared" ca="1" si="1"/>
        <v>76</v>
      </c>
      <c r="E18">
        <f t="shared" ca="1" si="2"/>
        <v>122</v>
      </c>
      <c r="F18">
        <f t="shared" ca="1" si="3"/>
        <v>161.69365700360839</v>
      </c>
      <c r="G18">
        <v>36</v>
      </c>
      <c r="H18">
        <v>49</v>
      </c>
      <c r="I18">
        <v>99.003334234462812</v>
      </c>
      <c r="J18">
        <f t="shared" si="4"/>
        <v>1.568201724066995</v>
      </c>
    </row>
    <row r="19" spans="1:10" x14ac:dyDescent="0.25">
      <c r="A19">
        <v>69</v>
      </c>
      <c r="B19">
        <v>13</v>
      </c>
      <c r="C19">
        <f t="shared" si="0"/>
        <v>61</v>
      </c>
      <c r="D19">
        <f t="shared" ca="1" si="1"/>
        <v>82</v>
      </c>
      <c r="E19">
        <f t="shared" ca="1" si="2"/>
        <v>143</v>
      </c>
      <c r="F19">
        <f t="shared" ca="1" si="3"/>
        <v>177.13701997445054</v>
      </c>
      <c r="G19">
        <v>69</v>
      </c>
      <c r="H19">
        <v>63</v>
      </c>
      <c r="I19">
        <v>104.00861617046294</v>
      </c>
      <c r="J19">
        <f t="shared" si="4"/>
        <v>1.8450980400142569</v>
      </c>
    </row>
    <row r="20" spans="1:10" x14ac:dyDescent="0.25">
      <c r="A20">
        <v>28</v>
      </c>
      <c r="B20">
        <v>8</v>
      </c>
      <c r="C20">
        <f t="shared" si="0"/>
        <v>36</v>
      </c>
      <c r="D20">
        <f t="shared" ca="1" si="1"/>
        <v>21</v>
      </c>
      <c r="E20">
        <f t="shared" ca="1" si="2"/>
        <v>57</v>
      </c>
      <c r="F20">
        <f t="shared" ca="1" si="3"/>
        <v>99.332472458556794</v>
      </c>
      <c r="G20">
        <v>15</v>
      </c>
      <c r="H20">
        <v>38</v>
      </c>
      <c r="I20">
        <v>205.06292795361063</v>
      </c>
      <c r="J20">
        <f t="shared" si="4"/>
        <v>1.2041199826559248</v>
      </c>
    </row>
    <row r="21" spans="1:10" x14ac:dyDescent="0.25">
      <c r="A21">
        <v>70</v>
      </c>
      <c r="B21">
        <v>13</v>
      </c>
      <c r="C21">
        <f t="shared" si="0"/>
        <v>61</v>
      </c>
      <c r="D21">
        <f t="shared" ca="1" si="1"/>
        <v>64</v>
      </c>
      <c r="E21">
        <f t="shared" ca="1" si="2"/>
        <v>125</v>
      </c>
      <c r="F21">
        <f t="shared" ca="1" si="3"/>
        <v>152.89495642903813</v>
      </c>
      <c r="G21">
        <v>51</v>
      </c>
      <c r="H21">
        <v>61</v>
      </c>
      <c r="I21">
        <v>146.9897047434464</v>
      </c>
      <c r="J21">
        <f t="shared" si="4"/>
        <v>1.7160033436347992</v>
      </c>
    </row>
    <row r="22" spans="1:10" x14ac:dyDescent="0.25">
      <c r="A22">
        <v>64</v>
      </c>
      <c r="B22">
        <v>11</v>
      </c>
      <c r="C22">
        <f t="shared" si="0"/>
        <v>51</v>
      </c>
      <c r="D22">
        <f t="shared" ca="1" si="1"/>
        <v>72</v>
      </c>
      <c r="E22">
        <f t="shared" ca="1" si="2"/>
        <v>123</v>
      </c>
      <c r="F22">
        <f t="shared" ca="1" si="3"/>
        <v>122.24572102549496</v>
      </c>
      <c r="G22">
        <v>12</v>
      </c>
      <c r="H22">
        <v>63</v>
      </c>
      <c r="I22">
        <v>141.69752848124358</v>
      </c>
      <c r="J22">
        <f t="shared" si="4"/>
        <v>1.1139433523068367</v>
      </c>
    </row>
    <row r="23" spans="1:10" x14ac:dyDescent="0.25">
      <c r="A23">
        <v>59</v>
      </c>
      <c r="B23">
        <v>10</v>
      </c>
      <c r="C23">
        <f t="shared" si="0"/>
        <v>46</v>
      </c>
      <c r="D23">
        <f t="shared" ca="1" si="1"/>
        <v>93</v>
      </c>
      <c r="E23">
        <f t="shared" ca="1" si="2"/>
        <v>139</v>
      </c>
      <c r="F23">
        <f t="shared" ca="1" si="3"/>
        <v>146.11773114454326</v>
      </c>
      <c r="G23">
        <v>7</v>
      </c>
      <c r="H23">
        <v>56</v>
      </c>
      <c r="I23">
        <v>97.95301420896898</v>
      </c>
      <c r="J23">
        <f t="shared" si="4"/>
        <v>0.90308998699194354</v>
      </c>
    </row>
    <row r="24" spans="1:10" x14ac:dyDescent="0.25">
      <c r="A24">
        <v>30</v>
      </c>
      <c r="B24">
        <v>8</v>
      </c>
      <c r="C24">
        <f t="shared" si="0"/>
        <v>36</v>
      </c>
      <c r="D24">
        <f t="shared" ca="1" si="1"/>
        <v>5</v>
      </c>
      <c r="E24">
        <f t="shared" ca="1" si="2"/>
        <v>41</v>
      </c>
      <c r="F24">
        <f t="shared" ca="1" si="3"/>
        <v>154.75520523138442</v>
      </c>
      <c r="G24">
        <v>42</v>
      </c>
      <c r="H24">
        <v>44</v>
      </c>
      <c r="I24">
        <v>160.41557964673757</v>
      </c>
      <c r="J24">
        <f t="shared" si="4"/>
        <v>1.6334684555795864</v>
      </c>
    </row>
    <row r="25" spans="1:10" x14ac:dyDescent="0.25">
      <c r="A25">
        <v>10</v>
      </c>
      <c r="B25">
        <v>5</v>
      </c>
      <c r="C25">
        <f t="shared" si="0"/>
        <v>21</v>
      </c>
      <c r="D25">
        <f t="shared" ca="1" si="1"/>
        <v>92</v>
      </c>
      <c r="E25">
        <f t="shared" ca="1" si="2"/>
        <v>113</v>
      </c>
      <c r="F25">
        <f t="shared" ca="1" si="3"/>
        <v>135.15005141151372</v>
      </c>
      <c r="G25">
        <v>14</v>
      </c>
      <c r="H25">
        <v>23</v>
      </c>
      <c r="I25">
        <v>159.54276161028525</v>
      </c>
      <c r="J25">
        <f t="shared" si="4"/>
        <v>1.1760912590556813</v>
      </c>
    </row>
    <row r="26" spans="1:10" x14ac:dyDescent="0.25">
      <c r="A26">
        <v>35</v>
      </c>
      <c r="B26">
        <v>8</v>
      </c>
      <c r="C26">
        <f t="shared" si="0"/>
        <v>36</v>
      </c>
      <c r="D26">
        <f t="shared" ca="1" si="1"/>
        <v>18</v>
      </c>
      <c r="E26">
        <f t="shared" ca="1" si="2"/>
        <v>54</v>
      </c>
      <c r="F26">
        <f t="shared" ca="1" si="3"/>
        <v>152.77838166754537</v>
      </c>
      <c r="G26">
        <v>35</v>
      </c>
      <c r="H26">
        <v>42</v>
      </c>
      <c r="I26">
        <v>96.937594403799736</v>
      </c>
      <c r="J26">
        <f t="shared" si="4"/>
        <v>1.5563025007672873</v>
      </c>
    </row>
    <row r="27" spans="1:10" x14ac:dyDescent="0.25">
      <c r="A27">
        <v>45</v>
      </c>
      <c r="B27">
        <v>8</v>
      </c>
      <c r="C27">
        <f t="shared" si="0"/>
        <v>36</v>
      </c>
      <c r="D27">
        <f t="shared" ca="1" si="1"/>
        <v>42</v>
      </c>
      <c r="E27">
        <f t="shared" ca="1" si="2"/>
        <v>78</v>
      </c>
      <c r="F27">
        <f t="shared" ca="1" si="3"/>
        <v>160.53508377677784</v>
      </c>
      <c r="G27">
        <v>95</v>
      </c>
      <c r="H27">
        <v>39</v>
      </c>
      <c r="I27">
        <v>137.85786007008679</v>
      </c>
      <c r="J27">
        <f t="shared" si="4"/>
        <v>1.9822712330395684</v>
      </c>
    </row>
    <row r="28" spans="1:10" x14ac:dyDescent="0.25">
      <c r="A28">
        <v>50</v>
      </c>
      <c r="B28">
        <v>9</v>
      </c>
      <c r="C28">
        <f t="shared" si="0"/>
        <v>41</v>
      </c>
      <c r="D28">
        <f t="shared" ca="1" si="1"/>
        <v>25</v>
      </c>
      <c r="E28">
        <f t="shared" ca="1" si="2"/>
        <v>66</v>
      </c>
      <c r="F28">
        <f t="shared" ca="1" si="3"/>
        <v>58.94141162783589</v>
      </c>
      <c r="G28">
        <v>8</v>
      </c>
      <c r="H28">
        <v>49</v>
      </c>
      <c r="I28">
        <v>81.041832928075607</v>
      </c>
      <c r="J28">
        <f t="shared" si="4"/>
        <v>0.95424250943932487</v>
      </c>
    </row>
    <row r="29" spans="1:10" x14ac:dyDescent="0.25">
      <c r="A29">
        <v>46</v>
      </c>
      <c r="B29">
        <v>9</v>
      </c>
      <c r="C29">
        <f t="shared" si="0"/>
        <v>41</v>
      </c>
      <c r="D29">
        <f t="shared" ca="1" si="1"/>
        <v>59</v>
      </c>
      <c r="E29">
        <f t="shared" ca="1" si="2"/>
        <v>100</v>
      </c>
      <c r="F29">
        <f t="shared" ca="1" si="3"/>
        <v>113.20585239411815</v>
      </c>
      <c r="G29">
        <v>59</v>
      </c>
      <c r="H29">
        <v>48</v>
      </c>
      <c r="I29">
        <v>135.74073275799225</v>
      </c>
      <c r="J29">
        <f t="shared" si="4"/>
        <v>1.7781512503836436</v>
      </c>
    </row>
    <row r="30" spans="1:10" x14ac:dyDescent="0.25">
      <c r="A30">
        <v>60</v>
      </c>
      <c r="B30">
        <v>10</v>
      </c>
      <c r="C30">
        <f t="shared" si="0"/>
        <v>46</v>
      </c>
      <c r="D30">
        <f t="shared" ca="1" si="1"/>
        <v>74</v>
      </c>
      <c r="E30">
        <f t="shared" ca="1" si="2"/>
        <v>120</v>
      </c>
      <c r="F30">
        <f t="shared" ca="1" si="3"/>
        <v>115.07880184381017</v>
      </c>
      <c r="G30">
        <v>60</v>
      </c>
      <c r="H30">
        <v>49</v>
      </c>
      <c r="I30">
        <v>113.8941744902385</v>
      </c>
      <c r="J30">
        <f t="shared" si="4"/>
        <v>1.7853298350107671</v>
      </c>
    </row>
    <row r="31" spans="1:10" x14ac:dyDescent="0.25">
      <c r="A31">
        <v>21</v>
      </c>
      <c r="B31">
        <v>7</v>
      </c>
      <c r="C31">
        <f t="shared" si="0"/>
        <v>31</v>
      </c>
      <c r="D31">
        <f t="shared" ca="1" si="1"/>
        <v>15</v>
      </c>
      <c r="E31">
        <f t="shared" ca="1" si="2"/>
        <v>46</v>
      </c>
      <c r="F31">
        <f t="shared" ca="1" si="3"/>
        <v>158.96628098977823</v>
      </c>
      <c r="G31">
        <v>41</v>
      </c>
      <c r="H31">
        <v>38</v>
      </c>
      <c r="I31">
        <v>131.40097609741289</v>
      </c>
      <c r="J31">
        <f t="shared" si="4"/>
        <v>1.6232492903979006</v>
      </c>
    </row>
    <row r="32" spans="1:10" x14ac:dyDescent="0.25">
      <c r="A32">
        <v>44</v>
      </c>
      <c r="B32">
        <v>8</v>
      </c>
      <c r="C32">
        <f t="shared" si="0"/>
        <v>36</v>
      </c>
      <c r="D32">
        <f t="shared" ca="1" si="1"/>
        <v>89</v>
      </c>
      <c r="E32">
        <f t="shared" ca="1" si="2"/>
        <v>125</v>
      </c>
      <c r="F32">
        <f t="shared" ca="1" si="3"/>
        <v>165.75844527364836</v>
      </c>
      <c r="G32">
        <v>41</v>
      </c>
      <c r="H32">
        <v>42</v>
      </c>
      <c r="I32">
        <v>135.1453964547629</v>
      </c>
      <c r="J32">
        <f t="shared" si="4"/>
        <v>1.6232492903979006</v>
      </c>
    </row>
    <row r="33" spans="1:10" x14ac:dyDescent="0.25">
      <c r="A33">
        <v>36</v>
      </c>
      <c r="B33">
        <v>8</v>
      </c>
      <c r="C33">
        <f t="shared" si="0"/>
        <v>36</v>
      </c>
      <c r="D33">
        <f t="shared" ca="1" si="1"/>
        <v>58</v>
      </c>
      <c r="E33">
        <f t="shared" ca="1" si="2"/>
        <v>94</v>
      </c>
      <c r="F33">
        <f t="shared" ca="1" si="3"/>
        <v>120.396960166307</v>
      </c>
      <c r="G33">
        <v>46</v>
      </c>
      <c r="H33">
        <v>44</v>
      </c>
      <c r="I33">
        <v>154.24314625984729</v>
      </c>
      <c r="J33">
        <f t="shared" si="4"/>
        <v>1.6720978579357175</v>
      </c>
    </row>
    <row r="34" spans="1:10" x14ac:dyDescent="0.25">
      <c r="A34">
        <v>22</v>
      </c>
      <c r="B34">
        <v>7</v>
      </c>
      <c r="C34">
        <f t="shared" ref="C34:C65" si="5">B34*5-4</f>
        <v>31</v>
      </c>
      <c r="D34">
        <f t="shared" ref="D34:D65" ca="1" si="6">RANDBETWEEN(0,100)</f>
        <v>15</v>
      </c>
      <c r="E34">
        <f t="shared" ref="E34:E65" ca="1" si="7">D34+C34</f>
        <v>46</v>
      </c>
      <c r="F34">
        <f t="shared" ref="F34:F65" ca="1" si="8">NORMINV(RAND(),125,40)</f>
        <v>217.86605168265558</v>
      </c>
      <c r="G34">
        <v>10</v>
      </c>
      <c r="H34">
        <v>41</v>
      </c>
      <c r="I34">
        <v>104.78082338528606</v>
      </c>
      <c r="J34">
        <f t="shared" ref="J34:J65" si="9">LOG10(G34+1)</f>
        <v>1.0413926851582251</v>
      </c>
    </row>
    <row r="35" spans="1:10" x14ac:dyDescent="0.25">
      <c r="A35">
        <v>34</v>
      </c>
      <c r="B35">
        <v>8</v>
      </c>
      <c r="C35">
        <f t="shared" si="5"/>
        <v>36</v>
      </c>
      <c r="D35">
        <f t="shared" ca="1" si="6"/>
        <v>36</v>
      </c>
      <c r="E35">
        <f t="shared" ca="1" si="7"/>
        <v>72</v>
      </c>
      <c r="F35">
        <f t="shared" ca="1" si="8"/>
        <v>163.89776026903493</v>
      </c>
      <c r="G35">
        <v>3</v>
      </c>
      <c r="H35">
        <v>46</v>
      </c>
      <c r="I35">
        <v>169.10249702066554</v>
      </c>
      <c r="J35">
        <f t="shared" si="9"/>
        <v>0.6020599913279624</v>
      </c>
    </row>
    <row r="36" spans="1:10" x14ac:dyDescent="0.25">
      <c r="A36">
        <v>16</v>
      </c>
      <c r="B36">
        <v>6</v>
      </c>
      <c r="C36">
        <f t="shared" si="5"/>
        <v>26</v>
      </c>
      <c r="D36">
        <f t="shared" ca="1" si="6"/>
        <v>13</v>
      </c>
      <c r="E36">
        <f t="shared" ca="1" si="7"/>
        <v>39</v>
      </c>
      <c r="F36">
        <f t="shared" ca="1" si="8"/>
        <v>139.53048335592808</v>
      </c>
      <c r="G36">
        <v>4</v>
      </c>
      <c r="H36">
        <v>35</v>
      </c>
      <c r="I36">
        <v>103.77963138026068</v>
      </c>
      <c r="J36">
        <f t="shared" si="9"/>
        <v>0.69897000433601886</v>
      </c>
    </row>
    <row r="37" spans="1:10" x14ac:dyDescent="0.25">
      <c r="A37">
        <v>7</v>
      </c>
      <c r="B37">
        <v>5</v>
      </c>
      <c r="C37">
        <f t="shared" si="5"/>
        <v>21</v>
      </c>
      <c r="D37">
        <f t="shared" ca="1" si="6"/>
        <v>19</v>
      </c>
      <c r="E37">
        <f t="shared" ca="1" si="7"/>
        <v>40</v>
      </c>
      <c r="F37">
        <f t="shared" ca="1" si="8"/>
        <v>98.068275881098231</v>
      </c>
      <c r="G37">
        <v>84</v>
      </c>
      <c r="H37">
        <v>25</v>
      </c>
      <c r="I37">
        <v>70.8665764178552</v>
      </c>
      <c r="J37">
        <f t="shared" si="9"/>
        <v>1.9294189257142926</v>
      </c>
    </row>
    <row r="38" spans="1:10" x14ac:dyDescent="0.25">
      <c r="A38">
        <v>72</v>
      </c>
      <c r="B38">
        <v>15</v>
      </c>
      <c r="C38">
        <f t="shared" si="5"/>
        <v>71</v>
      </c>
      <c r="D38">
        <f t="shared" ca="1" si="6"/>
        <v>27</v>
      </c>
      <c r="E38">
        <f t="shared" ca="1" si="7"/>
        <v>98</v>
      </c>
      <c r="F38">
        <f t="shared" ca="1" si="8"/>
        <v>75.955556639186597</v>
      </c>
      <c r="G38">
        <v>18</v>
      </c>
      <c r="H38">
        <v>82</v>
      </c>
      <c r="I38">
        <v>110.72742335085108</v>
      </c>
      <c r="J38">
        <f t="shared" si="9"/>
        <v>1.2787536009528289</v>
      </c>
    </row>
    <row r="39" spans="1:10" x14ac:dyDescent="0.25">
      <c r="A39">
        <v>66</v>
      </c>
      <c r="B39">
        <v>11</v>
      </c>
      <c r="C39">
        <f t="shared" si="5"/>
        <v>51</v>
      </c>
      <c r="D39">
        <f t="shared" ca="1" si="6"/>
        <v>86</v>
      </c>
      <c r="E39">
        <f t="shared" ca="1" si="7"/>
        <v>137</v>
      </c>
      <c r="F39">
        <f t="shared" ca="1" si="8"/>
        <v>175.89634853096965</v>
      </c>
      <c r="G39">
        <v>90</v>
      </c>
      <c r="H39">
        <v>59</v>
      </c>
      <c r="I39">
        <v>147.11391417531971</v>
      </c>
      <c r="J39">
        <f t="shared" si="9"/>
        <v>1.9590413923210936</v>
      </c>
    </row>
    <row r="40" spans="1:10" x14ac:dyDescent="0.25">
      <c r="A40">
        <v>4</v>
      </c>
      <c r="B40">
        <v>3</v>
      </c>
      <c r="C40">
        <f t="shared" si="5"/>
        <v>11</v>
      </c>
      <c r="D40">
        <f t="shared" ca="1" si="6"/>
        <v>20</v>
      </c>
      <c r="E40">
        <f t="shared" ca="1" si="7"/>
        <v>31</v>
      </c>
      <c r="F40">
        <f t="shared" ca="1" si="8"/>
        <v>58.816602465327449</v>
      </c>
      <c r="G40">
        <v>3</v>
      </c>
      <c r="H40">
        <v>23</v>
      </c>
      <c r="I40">
        <v>139.63748827889791</v>
      </c>
      <c r="J40">
        <f t="shared" si="9"/>
        <v>0.6020599913279624</v>
      </c>
    </row>
    <row r="41" spans="1:10" x14ac:dyDescent="0.25">
      <c r="A41">
        <v>48</v>
      </c>
      <c r="B41">
        <v>9</v>
      </c>
      <c r="C41">
        <f t="shared" si="5"/>
        <v>41</v>
      </c>
      <c r="D41">
        <f t="shared" ca="1" si="6"/>
        <v>74</v>
      </c>
      <c r="E41">
        <f t="shared" ca="1" si="7"/>
        <v>115</v>
      </c>
      <c r="F41">
        <f t="shared" ca="1" si="8"/>
        <v>160.17219514432145</v>
      </c>
      <c r="G41">
        <v>35</v>
      </c>
      <c r="H41">
        <v>42</v>
      </c>
      <c r="I41">
        <v>103.33470787397106</v>
      </c>
      <c r="J41">
        <f t="shared" si="9"/>
        <v>1.5563025007672873</v>
      </c>
    </row>
    <row r="42" spans="1:10" x14ac:dyDescent="0.25">
      <c r="A42">
        <v>8</v>
      </c>
      <c r="B42">
        <v>5</v>
      </c>
      <c r="C42">
        <f t="shared" si="5"/>
        <v>21</v>
      </c>
      <c r="D42">
        <f t="shared" ca="1" si="6"/>
        <v>25</v>
      </c>
      <c r="E42">
        <f t="shared" ca="1" si="7"/>
        <v>46</v>
      </c>
      <c r="F42">
        <f t="shared" ca="1" si="8"/>
        <v>159.17159780554667</v>
      </c>
      <c r="G42">
        <v>55</v>
      </c>
      <c r="H42">
        <v>24</v>
      </c>
      <c r="I42">
        <v>129.56811086794235</v>
      </c>
      <c r="J42">
        <f t="shared" si="9"/>
        <v>1.7481880270062005</v>
      </c>
    </row>
    <row r="43" spans="1:10" x14ac:dyDescent="0.25">
      <c r="A43">
        <v>1</v>
      </c>
      <c r="B43">
        <v>1</v>
      </c>
      <c r="C43">
        <f t="shared" si="5"/>
        <v>1</v>
      </c>
      <c r="D43">
        <f t="shared" ca="1" si="6"/>
        <v>94</v>
      </c>
      <c r="E43">
        <f t="shared" ca="1" si="7"/>
        <v>95</v>
      </c>
      <c r="F43">
        <f t="shared" ca="1" si="8"/>
        <v>134.60972417415147</v>
      </c>
      <c r="G43">
        <v>67</v>
      </c>
      <c r="H43">
        <v>11</v>
      </c>
      <c r="I43">
        <v>93.707677625023237</v>
      </c>
      <c r="J43">
        <f t="shared" si="9"/>
        <v>1.8325089127062364</v>
      </c>
    </row>
    <row r="44" spans="1:10" x14ac:dyDescent="0.25">
      <c r="A44">
        <v>71</v>
      </c>
      <c r="B44">
        <v>14</v>
      </c>
      <c r="C44">
        <f t="shared" si="5"/>
        <v>66</v>
      </c>
      <c r="D44">
        <f t="shared" ca="1" si="6"/>
        <v>36</v>
      </c>
      <c r="E44">
        <f t="shared" ca="1" si="7"/>
        <v>102</v>
      </c>
      <c r="F44">
        <f t="shared" ca="1" si="8"/>
        <v>165.77974024905376</v>
      </c>
      <c r="G44">
        <v>72</v>
      </c>
      <c r="H44">
        <v>70</v>
      </c>
      <c r="I44">
        <v>156.64750337678257</v>
      </c>
      <c r="J44">
        <f t="shared" si="9"/>
        <v>1.8633228601204559</v>
      </c>
    </row>
    <row r="45" spans="1:10" x14ac:dyDescent="0.25">
      <c r="A45">
        <v>31</v>
      </c>
      <c r="B45">
        <v>8</v>
      </c>
      <c r="C45">
        <f t="shared" si="5"/>
        <v>36</v>
      </c>
      <c r="D45">
        <f t="shared" ca="1" si="6"/>
        <v>62</v>
      </c>
      <c r="E45">
        <f t="shared" ca="1" si="7"/>
        <v>98</v>
      </c>
      <c r="F45">
        <f t="shared" ca="1" si="8"/>
        <v>148.72398472458622</v>
      </c>
      <c r="G45">
        <v>19</v>
      </c>
      <c r="H45">
        <v>40</v>
      </c>
      <c r="I45">
        <v>112.78717892611731</v>
      </c>
      <c r="J45">
        <f t="shared" si="9"/>
        <v>1.3010299956639813</v>
      </c>
    </row>
    <row r="46" spans="1:10" x14ac:dyDescent="0.25">
      <c r="A46">
        <v>33</v>
      </c>
      <c r="B46">
        <v>8</v>
      </c>
      <c r="C46">
        <f t="shared" si="5"/>
        <v>36</v>
      </c>
      <c r="D46">
        <f t="shared" ca="1" si="6"/>
        <v>70</v>
      </c>
      <c r="E46">
        <f t="shared" ca="1" si="7"/>
        <v>106</v>
      </c>
      <c r="F46">
        <f t="shared" ca="1" si="8"/>
        <v>111.49494642562161</v>
      </c>
      <c r="G46">
        <v>32</v>
      </c>
      <c r="H46">
        <v>41</v>
      </c>
      <c r="I46">
        <v>127.55256336561567</v>
      </c>
      <c r="J46">
        <f t="shared" si="9"/>
        <v>1.5185139398778875</v>
      </c>
    </row>
    <row r="47" spans="1:10" x14ac:dyDescent="0.25">
      <c r="A47">
        <v>14</v>
      </c>
      <c r="B47">
        <v>6</v>
      </c>
      <c r="C47">
        <f t="shared" si="5"/>
        <v>26</v>
      </c>
      <c r="D47">
        <f t="shared" ca="1" si="6"/>
        <v>73</v>
      </c>
      <c r="E47">
        <f t="shared" ca="1" si="7"/>
        <v>99</v>
      </c>
      <c r="F47">
        <f t="shared" ca="1" si="8"/>
        <v>118.49362571819989</v>
      </c>
      <c r="G47">
        <v>62</v>
      </c>
      <c r="H47">
        <v>35</v>
      </c>
      <c r="I47">
        <v>108.30206600775995</v>
      </c>
      <c r="J47">
        <f t="shared" si="9"/>
        <v>1.7993405494535817</v>
      </c>
    </row>
    <row r="48" spans="1:10" x14ac:dyDescent="0.25">
      <c r="A48">
        <v>2</v>
      </c>
      <c r="B48">
        <v>2</v>
      </c>
      <c r="C48">
        <f t="shared" si="5"/>
        <v>6</v>
      </c>
      <c r="D48">
        <f t="shared" ca="1" si="6"/>
        <v>13</v>
      </c>
      <c r="E48">
        <f t="shared" ca="1" si="7"/>
        <v>19</v>
      </c>
      <c r="F48">
        <f t="shared" ca="1" si="8"/>
        <v>142.50707771761068</v>
      </c>
      <c r="G48">
        <v>77</v>
      </c>
      <c r="H48">
        <v>8</v>
      </c>
      <c r="I48">
        <v>145.64675231807138</v>
      </c>
      <c r="J48">
        <f t="shared" si="9"/>
        <v>1.8920946026904804</v>
      </c>
    </row>
    <row r="49" spans="1:10" x14ac:dyDescent="0.25">
      <c r="A49">
        <v>67</v>
      </c>
      <c r="B49">
        <v>12</v>
      </c>
      <c r="C49">
        <f t="shared" si="5"/>
        <v>56</v>
      </c>
      <c r="D49">
        <f t="shared" ca="1" si="6"/>
        <v>15</v>
      </c>
      <c r="E49">
        <f t="shared" ca="1" si="7"/>
        <v>71</v>
      </c>
      <c r="F49">
        <f t="shared" ca="1" si="8"/>
        <v>146.13931397016077</v>
      </c>
      <c r="G49">
        <v>77</v>
      </c>
      <c r="H49">
        <v>64</v>
      </c>
      <c r="I49">
        <v>79.587835689977055</v>
      </c>
      <c r="J49">
        <f t="shared" si="9"/>
        <v>1.8920946026904804</v>
      </c>
    </row>
    <row r="50" spans="1:10" x14ac:dyDescent="0.25">
      <c r="A50">
        <v>51</v>
      </c>
      <c r="B50">
        <v>9</v>
      </c>
      <c r="C50">
        <f t="shared" si="5"/>
        <v>41</v>
      </c>
      <c r="D50">
        <f t="shared" ca="1" si="6"/>
        <v>14</v>
      </c>
      <c r="E50">
        <f t="shared" ca="1" si="7"/>
        <v>55</v>
      </c>
      <c r="F50">
        <f t="shared" ca="1" si="8"/>
        <v>134.03925976797805</v>
      </c>
      <c r="G50">
        <v>29</v>
      </c>
      <c r="H50">
        <v>49</v>
      </c>
      <c r="I50">
        <v>137.50693297974846</v>
      </c>
      <c r="J50">
        <f t="shared" si="9"/>
        <v>1.4771212547196624</v>
      </c>
    </row>
    <row r="51" spans="1:10" x14ac:dyDescent="0.25">
      <c r="A51">
        <v>43</v>
      </c>
      <c r="B51">
        <v>8</v>
      </c>
      <c r="C51">
        <f t="shared" si="5"/>
        <v>36</v>
      </c>
      <c r="D51">
        <f t="shared" ca="1" si="6"/>
        <v>78</v>
      </c>
      <c r="E51">
        <f t="shared" ca="1" si="7"/>
        <v>114</v>
      </c>
      <c r="F51">
        <f t="shared" ca="1" si="8"/>
        <v>174.03606132643102</v>
      </c>
      <c r="G51">
        <v>93</v>
      </c>
      <c r="H51">
        <v>45</v>
      </c>
      <c r="I51">
        <v>112.24215454813384</v>
      </c>
      <c r="J51">
        <f t="shared" si="9"/>
        <v>1.9731278535996986</v>
      </c>
    </row>
    <row r="52" spans="1:10" x14ac:dyDescent="0.25">
      <c r="A52">
        <v>13</v>
      </c>
      <c r="B52">
        <v>6</v>
      </c>
      <c r="C52">
        <f t="shared" si="5"/>
        <v>26</v>
      </c>
      <c r="D52">
        <f t="shared" ca="1" si="6"/>
        <v>59</v>
      </c>
      <c r="E52">
        <f t="shared" ca="1" si="7"/>
        <v>85</v>
      </c>
      <c r="F52">
        <f t="shared" ca="1" si="8"/>
        <v>171.64617177662012</v>
      </c>
      <c r="G52">
        <v>80</v>
      </c>
      <c r="H52">
        <v>26</v>
      </c>
      <c r="I52">
        <v>146.10653400284568</v>
      </c>
      <c r="J52">
        <f t="shared" si="9"/>
        <v>1.9084850188786497</v>
      </c>
    </row>
    <row r="53" spans="1:10" x14ac:dyDescent="0.25">
      <c r="A53">
        <v>24</v>
      </c>
      <c r="B53">
        <v>7</v>
      </c>
      <c r="C53">
        <f t="shared" si="5"/>
        <v>31</v>
      </c>
      <c r="D53">
        <f t="shared" ca="1" si="6"/>
        <v>33</v>
      </c>
      <c r="E53">
        <f t="shared" ca="1" si="7"/>
        <v>64</v>
      </c>
      <c r="F53">
        <f t="shared" ca="1" si="8"/>
        <v>91.640124401364687</v>
      </c>
      <c r="G53">
        <v>98</v>
      </c>
      <c r="H53">
        <v>43</v>
      </c>
      <c r="I53">
        <v>104.16038359403203</v>
      </c>
      <c r="J53">
        <f t="shared" si="9"/>
        <v>1.9956351945975499</v>
      </c>
    </row>
    <row r="54" spans="1:10" x14ac:dyDescent="0.25">
      <c r="A54">
        <v>57</v>
      </c>
      <c r="B54">
        <v>10</v>
      </c>
      <c r="C54">
        <f t="shared" si="5"/>
        <v>46</v>
      </c>
      <c r="D54">
        <f t="shared" ca="1" si="6"/>
        <v>24</v>
      </c>
      <c r="E54">
        <f t="shared" ca="1" si="7"/>
        <v>70</v>
      </c>
      <c r="F54">
        <f t="shared" ca="1" si="8"/>
        <v>63.055622110312051</v>
      </c>
      <c r="G54">
        <v>22</v>
      </c>
      <c r="H54">
        <v>47</v>
      </c>
      <c r="I54">
        <v>111.89782079127033</v>
      </c>
      <c r="J54">
        <f t="shared" si="9"/>
        <v>1.3617278360175928</v>
      </c>
    </row>
    <row r="55" spans="1:10" x14ac:dyDescent="0.25">
      <c r="A55">
        <v>32</v>
      </c>
      <c r="B55">
        <v>8</v>
      </c>
      <c r="C55">
        <f t="shared" si="5"/>
        <v>36</v>
      </c>
      <c r="D55">
        <f t="shared" ca="1" si="6"/>
        <v>24</v>
      </c>
      <c r="E55">
        <f t="shared" ca="1" si="7"/>
        <v>60</v>
      </c>
      <c r="F55">
        <f t="shared" ca="1" si="8"/>
        <v>226.89994227051233</v>
      </c>
      <c r="G55">
        <v>56</v>
      </c>
      <c r="H55">
        <v>42</v>
      </c>
      <c r="I55">
        <v>128.07941661201039</v>
      </c>
      <c r="J55">
        <f t="shared" si="9"/>
        <v>1.7558748556724915</v>
      </c>
    </row>
    <row r="56" spans="1:10" x14ac:dyDescent="0.25">
      <c r="A56">
        <v>54</v>
      </c>
      <c r="B56">
        <v>9</v>
      </c>
      <c r="C56">
        <f t="shared" si="5"/>
        <v>41</v>
      </c>
      <c r="D56">
        <f t="shared" ca="1" si="6"/>
        <v>97</v>
      </c>
      <c r="E56">
        <f t="shared" ca="1" si="7"/>
        <v>138</v>
      </c>
      <c r="F56">
        <f t="shared" ca="1" si="8"/>
        <v>66.737416229295661</v>
      </c>
      <c r="G56">
        <v>84</v>
      </c>
      <c r="H56">
        <v>50</v>
      </c>
      <c r="I56">
        <v>98.277383595978478</v>
      </c>
      <c r="J56">
        <f t="shared" si="9"/>
        <v>1.9294189257142926</v>
      </c>
    </row>
    <row r="57" spans="1:10" x14ac:dyDescent="0.25">
      <c r="A57">
        <v>41</v>
      </c>
      <c r="B57">
        <v>8</v>
      </c>
      <c r="C57">
        <f t="shared" si="5"/>
        <v>36</v>
      </c>
      <c r="D57">
        <f t="shared" ca="1" si="6"/>
        <v>89</v>
      </c>
      <c r="E57">
        <f t="shared" ca="1" si="7"/>
        <v>125</v>
      </c>
      <c r="F57">
        <f t="shared" ca="1" si="8"/>
        <v>116.57370328061282</v>
      </c>
      <c r="G57">
        <v>50</v>
      </c>
      <c r="H57">
        <v>44</v>
      </c>
      <c r="I57">
        <v>101.4974995085886</v>
      </c>
      <c r="J57">
        <f t="shared" si="9"/>
        <v>1.7075701760979363</v>
      </c>
    </row>
    <row r="58" spans="1:10" x14ac:dyDescent="0.25">
      <c r="A58">
        <v>17</v>
      </c>
      <c r="B58">
        <v>6</v>
      </c>
      <c r="C58">
        <f t="shared" si="5"/>
        <v>26</v>
      </c>
      <c r="D58">
        <f t="shared" ca="1" si="6"/>
        <v>79</v>
      </c>
      <c r="E58">
        <f t="shared" ca="1" si="7"/>
        <v>105</v>
      </c>
      <c r="F58">
        <f t="shared" ca="1" si="8"/>
        <v>167.15654791998907</v>
      </c>
      <c r="G58">
        <v>42</v>
      </c>
      <c r="H58">
        <v>28</v>
      </c>
      <c r="I58">
        <v>98.235355674597074</v>
      </c>
      <c r="J58">
        <f t="shared" si="9"/>
        <v>1.6334684555795864</v>
      </c>
    </row>
    <row r="59" spans="1:10" x14ac:dyDescent="0.25">
      <c r="A59">
        <v>37</v>
      </c>
      <c r="B59">
        <v>8</v>
      </c>
      <c r="C59">
        <f t="shared" si="5"/>
        <v>36</v>
      </c>
      <c r="D59">
        <f t="shared" ca="1" si="6"/>
        <v>15</v>
      </c>
      <c r="E59">
        <f t="shared" ca="1" si="7"/>
        <v>51</v>
      </c>
      <c r="F59">
        <f t="shared" ca="1" si="8"/>
        <v>118.55923052657374</v>
      </c>
      <c r="G59">
        <v>94</v>
      </c>
      <c r="H59">
        <v>44</v>
      </c>
      <c r="I59">
        <v>180.82798534786306</v>
      </c>
      <c r="J59">
        <f t="shared" si="9"/>
        <v>1.9777236052888478</v>
      </c>
    </row>
    <row r="60" spans="1:10" x14ac:dyDescent="0.25">
      <c r="A60">
        <v>5</v>
      </c>
      <c r="B60">
        <v>4</v>
      </c>
      <c r="C60">
        <f t="shared" si="5"/>
        <v>16</v>
      </c>
      <c r="D60">
        <f t="shared" ca="1" si="6"/>
        <v>0</v>
      </c>
      <c r="E60">
        <f t="shared" ca="1" si="7"/>
        <v>16</v>
      </c>
      <c r="F60">
        <f t="shared" ca="1" si="8"/>
        <v>83.975495206570329</v>
      </c>
      <c r="G60">
        <v>38</v>
      </c>
      <c r="H60">
        <v>24</v>
      </c>
      <c r="I60">
        <v>60.361946729415791</v>
      </c>
      <c r="J60">
        <f t="shared" si="9"/>
        <v>1.5910646070264991</v>
      </c>
    </row>
    <row r="61" spans="1:10" x14ac:dyDescent="0.25">
      <c r="A61">
        <v>49</v>
      </c>
      <c r="B61">
        <v>9</v>
      </c>
      <c r="C61">
        <f t="shared" si="5"/>
        <v>41</v>
      </c>
      <c r="D61">
        <f t="shared" ca="1" si="6"/>
        <v>64</v>
      </c>
      <c r="E61">
        <f t="shared" ca="1" si="7"/>
        <v>105</v>
      </c>
      <c r="F61">
        <f t="shared" ca="1" si="8"/>
        <v>154.3962506611137</v>
      </c>
      <c r="G61">
        <v>78</v>
      </c>
      <c r="H61">
        <v>44</v>
      </c>
      <c r="I61">
        <v>144.80305846987545</v>
      </c>
      <c r="J61">
        <f t="shared" si="9"/>
        <v>1.8976270912904414</v>
      </c>
    </row>
    <row r="62" spans="1:10" x14ac:dyDescent="0.25">
      <c r="A62">
        <v>25</v>
      </c>
      <c r="B62">
        <v>7</v>
      </c>
      <c r="C62">
        <f t="shared" si="5"/>
        <v>31</v>
      </c>
      <c r="D62">
        <f t="shared" ca="1" si="6"/>
        <v>90</v>
      </c>
      <c r="E62">
        <f t="shared" ca="1" si="7"/>
        <v>121</v>
      </c>
      <c r="F62">
        <f t="shared" ca="1" si="8"/>
        <v>155.81401974749767</v>
      </c>
      <c r="G62">
        <v>0</v>
      </c>
      <c r="H62">
        <v>38</v>
      </c>
      <c r="I62">
        <v>105.75247041999035</v>
      </c>
      <c r="J62">
        <f t="shared" si="9"/>
        <v>0</v>
      </c>
    </row>
    <row r="63" spans="1:10" x14ac:dyDescent="0.25">
      <c r="A63">
        <v>65</v>
      </c>
      <c r="B63">
        <v>11</v>
      </c>
      <c r="C63">
        <f t="shared" si="5"/>
        <v>51</v>
      </c>
      <c r="D63">
        <f t="shared" ca="1" si="6"/>
        <v>72</v>
      </c>
      <c r="E63">
        <f t="shared" ca="1" si="7"/>
        <v>123</v>
      </c>
      <c r="F63">
        <f t="shared" ca="1" si="8"/>
        <v>215.1688522542579</v>
      </c>
      <c r="G63">
        <v>39</v>
      </c>
      <c r="H63">
        <v>51</v>
      </c>
      <c r="I63">
        <v>215.37714618528088</v>
      </c>
      <c r="J63">
        <f t="shared" si="9"/>
        <v>1.6020599913279623</v>
      </c>
    </row>
    <row r="64" spans="1:10" x14ac:dyDescent="0.25">
      <c r="A64">
        <v>11</v>
      </c>
      <c r="B64">
        <v>6</v>
      </c>
      <c r="C64">
        <f t="shared" si="5"/>
        <v>26</v>
      </c>
      <c r="D64">
        <f t="shared" ca="1" si="6"/>
        <v>97</v>
      </c>
      <c r="E64">
        <f t="shared" ca="1" si="7"/>
        <v>123</v>
      </c>
      <c r="F64">
        <f t="shared" ca="1" si="8"/>
        <v>135.02791934935487</v>
      </c>
      <c r="G64">
        <v>27</v>
      </c>
      <c r="H64">
        <v>33</v>
      </c>
      <c r="I64">
        <v>146.0975468756794</v>
      </c>
      <c r="J64">
        <f t="shared" si="9"/>
        <v>1.4471580313422192</v>
      </c>
    </row>
    <row r="65" spans="1:11" x14ac:dyDescent="0.25">
      <c r="A65">
        <v>38</v>
      </c>
      <c r="B65">
        <v>8</v>
      </c>
      <c r="C65">
        <f t="shared" si="5"/>
        <v>36</v>
      </c>
      <c r="D65">
        <f t="shared" ca="1" si="6"/>
        <v>75</v>
      </c>
      <c r="E65">
        <f t="shared" ca="1" si="7"/>
        <v>111</v>
      </c>
      <c r="F65">
        <f t="shared" ca="1" si="8"/>
        <v>107.5737492159724</v>
      </c>
      <c r="G65">
        <v>64</v>
      </c>
      <c r="H65">
        <v>39</v>
      </c>
      <c r="I65">
        <v>74.616079206180572</v>
      </c>
      <c r="J65">
        <f t="shared" si="9"/>
        <v>1.8129133566428555</v>
      </c>
    </row>
    <row r="66" spans="1:11" x14ac:dyDescent="0.25">
      <c r="A66">
        <v>39</v>
      </c>
      <c r="B66">
        <v>8</v>
      </c>
      <c r="C66">
        <f t="shared" ref="C66:C73" si="10">B66*5-4</f>
        <v>36</v>
      </c>
      <c r="D66">
        <f t="shared" ref="D66:D73" ca="1" si="11">RANDBETWEEN(0,100)</f>
        <v>21</v>
      </c>
      <c r="E66">
        <f t="shared" ref="E66:E73" ca="1" si="12">D66+C66</f>
        <v>57</v>
      </c>
      <c r="F66">
        <f t="shared" ref="F66:F73" ca="1" si="13">NORMINV(RAND(),125,40)</f>
        <v>79.908867706394147</v>
      </c>
      <c r="G66">
        <v>41</v>
      </c>
      <c r="H66">
        <v>45</v>
      </c>
      <c r="I66">
        <v>206.98122605596961</v>
      </c>
      <c r="J66">
        <f t="shared" ref="J66:J73" si="14">LOG10(G66+1)</f>
        <v>1.6232492903979006</v>
      </c>
    </row>
    <row r="67" spans="1:11" x14ac:dyDescent="0.25">
      <c r="A67">
        <v>3</v>
      </c>
      <c r="B67">
        <v>3</v>
      </c>
      <c r="C67">
        <f t="shared" si="10"/>
        <v>11</v>
      </c>
      <c r="D67">
        <f t="shared" ca="1" si="11"/>
        <v>18</v>
      </c>
      <c r="E67">
        <f t="shared" ca="1" si="12"/>
        <v>29</v>
      </c>
      <c r="F67">
        <f t="shared" ca="1" si="13"/>
        <v>126.99252206326368</v>
      </c>
      <c r="G67">
        <v>49</v>
      </c>
      <c r="H67">
        <v>23</v>
      </c>
      <c r="I67">
        <v>152.03706214440427</v>
      </c>
      <c r="J67">
        <f t="shared" si="14"/>
        <v>1.6989700043360187</v>
      </c>
    </row>
    <row r="68" spans="1:11" x14ac:dyDescent="0.25">
      <c r="A68">
        <v>53</v>
      </c>
      <c r="B68">
        <v>9</v>
      </c>
      <c r="C68">
        <f t="shared" si="10"/>
        <v>41</v>
      </c>
      <c r="D68">
        <f t="shared" ca="1" si="11"/>
        <v>73</v>
      </c>
      <c r="E68">
        <f t="shared" ca="1" si="12"/>
        <v>114</v>
      </c>
      <c r="F68">
        <f t="shared" ca="1" si="13"/>
        <v>135.03798049891174</v>
      </c>
      <c r="G68">
        <v>99</v>
      </c>
      <c r="H68">
        <v>46</v>
      </c>
      <c r="I68">
        <v>107.55133253601724</v>
      </c>
      <c r="J68">
        <f t="shared" si="14"/>
        <v>2</v>
      </c>
    </row>
    <row r="69" spans="1:11" x14ac:dyDescent="0.25">
      <c r="A69">
        <v>26</v>
      </c>
      <c r="B69">
        <v>7</v>
      </c>
      <c r="C69">
        <f t="shared" si="10"/>
        <v>31</v>
      </c>
      <c r="D69">
        <f t="shared" ca="1" si="11"/>
        <v>57</v>
      </c>
      <c r="E69">
        <f t="shared" ca="1" si="12"/>
        <v>88</v>
      </c>
      <c r="F69">
        <f t="shared" ca="1" si="13"/>
        <v>163.72613436506441</v>
      </c>
      <c r="G69">
        <v>34</v>
      </c>
      <c r="H69">
        <v>39</v>
      </c>
      <c r="I69">
        <v>104.95993927257145</v>
      </c>
      <c r="J69">
        <f t="shared" si="14"/>
        <v>1.5440680443502757</v>
      </c>
    </row>
    <row r="70" spans="1:11" x14ac:dyDescent="0.25">
      <c r="A70">
        <v>61</v>
      </c>
      <c r="B70">
        <v>10</v>
      </c>
      <c r="C70">
        <f t="shared" si="10"/>
        <v>46</v>
      </c>
      <c r="D70">
        <f t="shared" ca="1" si="11"/>
        <v>92</v>
      </c>
      <c r="E70">
        <f t="shared" ca="1" si="12"/>
        <v>138</v>
      </c>
      <c r="F70">
        <f t="shared" ca="1" si="13"/>
        <v>138.33223861837081</v>
      </c>
      <c r="G70">
        <v>30</v>
      </c>
      <c r="H70">
        <v>52</v>
      </c>
      <c r="I70">
        <v>153.00151977690589</v>
      </c>
      <c r="J70">
        <f t="shared" si="14"/>
        <v>1.4913616938342726</v>
      </c>
    </row>
    <row r="71" spans="1:11" x14ac:dyDescent="0.25">
      <c r="A71">
        <v>55</v>
      </c>
      <c r="B71">
        <v>9</v>
      </c>
      <c r="C71">
        <f t="shared" si="10"/>
        <v>41</v>
      </c>
      <c r="D71">
        <f t="shared" ca="1" si="11"/>
        <v>6</v>
      </c>
      <c r="E71">
        <f t="shared" ca="1" si="12"/>
        <v>47</v>
      </c>
      <c r="F71">
        <f t="shared" ca="1" si="13"/>
        <v>71.159377406515887</v>
      </c>
      <c r="G71">
        <v>7</v>
      </c>
      <c r="H71">
        <v>49</v>
      </c>
      <c r="I71">
        <v>147.62429581502499</v>
      </c>
      <c r="J71">
        <f t="shared" si="14"/>
        <v>0.90308998699194354</v>
      </c>
    </row>
    <row r="72" spans="1:11" x14ac:dyDescent="0.25">
      <c r="A72">
        <v>12</v>
      </c>
      <c r="B72">
        <v>6</v>
      </c>
      <c r="C72">
        <f t="shared" si="10"/>
        <v>26</v>
      </c>
      <c r="D72">
        <f t="shared" ca="1" si="11"/>
        <v>11</v>
      </c>
      <c r="E72">
        <f t="shared" ca="1" si="12"/>
        <v>37</v>
      </c>
      <c r="F72">
        <f t="shared" ca="1" si="13"/>
        <v>101.74438501576589</v>
      </c>
      <c r="G72">
        <v>30</v>
      </c>
      <c r="H72">
        <v>30</v>
      </c>
      <c r="I72">
        <v>123.9727406190576</v>
      </c>
      <c r="J72">
        <f t="shared" si="14"/>
        <v>1.4913616938342726</v>
      </c>
    </row>
    <row r="73" spans="1:11" x14ac:dyDescent="0.25">
      <c r="A73">
        <v>20</v>
      </c>
      <c r="B73">
        <v>7</v>
      </c>
      <c r="C73">
        <f t="shared" si="10"/>
        <v>31</v>
      </c>
      <c r="D73">
        <f t="shared" ca="1" si="11"/>
        <v>68</v>
      </c>
      <c r="E73">
        <f t="shared" ca="1" si="12"/>
        <v>99</v>
      </c>
      <c r="F73">
        <f t="shared" ca="1" si="13"/>
        <v>210.75775571294611</v>
      </c>
      <c r="G73">
        <v>98</v>
      </c>
      <c r="H73">
        <v>32</v>
      </c>
      <c r="I73">
        <v>73.501181967928233</v>
      </c>
      <c r="J73">
        <f t="shared" si="14"/>
        <v>1.9956351945975499</v>
      </c>
    </row>
    <row r="74" spans="1:11" s="60" customFormat="1" x14ac:dyDescent="0.25">
      <c r="B74" s="60">
        <v>0.11</v>
      </c>
      <c r="C74" s="60">
        <v>0.11</v>
      </c>
      <c r="G74" s="60">
        <v>0.02</v>
      </c>
      <c r="H74" s="60">
        <v>0.19</v>
      </c>
      <c r="I74" s="60">
        <v>0.64</v>
      </c>
      <c r="J74" s="61" t="s">
        <v>102</v>
      </c>
      <c r="K74" s="60" t="s">
        <v>100</v>
      </c>
    </row>
  </sheetData>
  <sortState ref="B2:L74">
    <sortCondition ref="F2:F74"/>
  </sortState>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I41" sqref="I41:J4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Anova Corr</vt:lpstr>
      <vt:lpstr>Log trans</vt:lpstr>
      <vt:lpstr>varijanca SD i koef. var.</vt:lpstr>
      <vt:lpstr>Korelacije</vt:lpstr>
      <vt:lpstr>ANOVA</vt:lpstr>
      <vt:lpstr>Normal</vt:lpstr>
      <vt:lpstr>Sheet1</vt:lpstr>
    </vt:vector>
  </TitlesOfParts>
  <Company>PMF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Miliša</dc:creator>
  <cp:lastModifiedBy>Marko</cp:lastModifiedBy>
  <dcterms:created xsi:type="dcterms:W3CDTF">2011-11-30T12:22:24Z</dcterms:created>
  <dcterms:modified xsi:type="dcterms:W3CDTF">2022-01-14T10:35:07Z</dcterms:modified>
</cp:coreProperties>
</file>