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Demo - corona\REPOZITORIJ\"/>
    </mc:Choice>
  </mc:AlternateContent>
  <xr:revisionPtr revIDLastSave="0" documentId="13_ncr:1_{D2187630-7975-4A04-A7CE-3C088CC77B78}" xr6:coauthVersionLast="36" xr6:coauthVersionMax="36" xr10:uidLastSave="{00000000-0000-0000-0000-000000000000}"/>
  <bookViews>
    <workbookView xWindow="240" yWindow="345" windowWidth="18795" windowHeight="12270" xr2:uid="{00000000-000D-0000-FFFF-FFFF00000000}"/>
  </bookViews>
  <sheets>
    <sheet name="pks" sheetId="6" r:id="rId1"/>
    <sheet name="n, f" sheetId="5" r:id="rId2"/>
    <sheet name="f" sheetId="1" r:id="rId3"/>
    <sheet name="TFR, R" sheetId="2" r:id="rId4"/>
  </sheets>
  <calcPr calcId="191029"/>
</workbook>
</file>

<file path=xl/calcChain.xml><?xml version="1.0" encoding="utf-8"?>
<calcChain xmlns="http://schemas.openxmlformats.org/spreadsheetml/2006/main">
  <c r="E21" i="2" l="1"/>
  <c r="E19" i="2"/>
  <c r="D43" i="2"/>
  <c r="C41" i="2" l="1"/>
  <c r="B41" i="2"/>
  <c r="D39" i="2"/>
  <c r="D38" i="2"/>
  <c r="D37" i="2"/>
  <c r="D36" i="2"/>
  <c r="D35" i="2"/>
  <c r="D34" i="2"/>
  <c r="D33" i="2"/>
  <c r="D32" i="2"/>
  <c r="D31" i="2"/>
  <c r="D44" i="2" l="1"/>
  <c r="D45" i="2" s="1"/>
  <c r="D46" i="2" s="1"/>
  <c r="D48" i="1"/>
  <c r="D40" i="1"/>
  <c r="D41" i="1" l="1"/>
  <c r="D42" i="1"/>
  <c r="D43" i="1"/>
  <c r="D44" i="1"/>
  <c r="D45" i="1"/>
  <c r="D46" i="1"/>
  <c r="D47" i="1"/>
  <c r="C50" i="1"/>
  <c r="B50" i="1"/>
  <c r="B38" i="6"/>
  <c r="C38" i="6" s="1"/>
  <c r="B6" i="6"/>
  <c r="C36" i="6"/>
  <c r="C37" i="6"/>
  <c r="C39" i="6"/>
  <c r="C40" i="6"/>
  <c r="C41" i="6"/>
  <c r="C42" i="6"/>
  <c r="E6" i="5"/>
  <c r="E5" i="5"/>
  <c r="E28" i="5" s="1"/>
  <c r="E4" i="5"/>
  <c r="D6" i="5"/>
  <c r="D5" i="5"/>
  <c r="D4" i="5"/>
  <c r="C6" i="5"/>
  <c r="C5" i="5"/>
  <c r="B28" i="5"/>
  <c r="C4" i="5"/>
  <c r="B6" i="5"/>
  <c r="B5" i="5"/>
  <c r="B4" i="5"/>
  <c r="B7" i="5" s="1"/>
  <c r="E20" i="2"/>
  <c r="E22" i="2" s="1"/>
  <c r="C13" i="1"/>
  <c r="B34" i="1" s="1"/>
  <c r="B13" i="1"/>
  <c r="B36" i="1" l="1"/>
  <c r="E7" i="5"/>
  <c r="B26" i="5"/>
  <c r="D7" i="5"/>
  <c r="C7" i="5"/>
  <c r="E2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Ksenija</author>
  </authors>
  <commentList>
    <comment ref="E4" authorId="0" shapeId="0" xr:uid="{51CCBA15-8A40-4C05-9CFB-E57D99EBCEE7}">
      <text>
        <r>
          <rPr>
            <b/>
            <sz val="9"/>
            <color indexed="81"/>
            <rFont val="Tahoma"/>
            <family val="2"/>
          </rPr>
          <t xml:space="preserve">Pazi!
</t>
        </r>
        <r>
          <rPr>
            <sz val="9"/>
            <color indexed="81"/>
            <rFont val="Tahoma"/>
            <family val="2"/>
          </rPr>
          <t>Formula u udžbeniku na str. 78 je nepotpuna.</t>
        </r>
      </text>
    </comment>
    <comment ref="E20" authorId="0" shapeId="0" xr:uid="{6CEE17BA-2996-46BA-A74C-C8FA6C00ECE8}">
      <text>
        <r>
          <rPr>
            <sz val="9"/>
            <color indexed="81"/>
            <rFont val="Tahoma"/>
            <charset val="1"/>
          </rPr>
          <t xml:space="preserve">Ukupan broj djece koju će roditi 1000 žena. 
</t>
        </r>
      </text>
    </comment>
    <comment ref="E21" authorId="0" shapeId="0" xr:uid="{393D01E6-A29D-43FF-94BA-C1124E09F76A}">
      <text>
        <r>
          <rPr>
            <sz val="9"/>
            <color indexed="81"/>
            <rFont val="Tahoma"/>
            <charset val="1"/>
          </rPr>
          <t xml:space="preserve">Ukupan broj djece koju će roditi 1 žena. 
</t>
        </r>
      </text>
    </comment>
    <comment ref="E22" authorId="0" shapeId="0" xr:uid="{92C27FEC-D595-4DFB-B862-953A5C14F6FF}">
      <text>
        <r>
          <rPr>
            <sz val="9"/>
            <color indexed="81"/>
            <rFont val="Tahoma"/>
            <family val="2"/>
          </rPr>
          <t xml:space="preserve">Ukupan broj djevojčica  koje će roditi 1 žena. </t>
        </r>
      </text>
    </comment>
  </commentList>
</comments>
</file>

<file path=xl/sharedStrings.xml><?xml version="1.0" encoding="utf-8"?>
<sst xmlns="http://schemas.openxmlformats.org/spreadsheetml/2006/main" count="156" uniqueCount="82">
  <si>
    <t>Dob</t>
  </si>
  <si>
    <t>Broj žena</t>
  </si>
  <si>
    <t>Broj živorođenih</t>
  </si>
  <si>
    <t>&lt;15</t>
  </si>
  <si>
    <t>15-19</t>
  </si>
  <si>
    <t>20-24</t>
  </si>
  <si>
    <t>25-29</t>
  </si>
  <si>
    <t>30-34</t>
  </si>
  <si>
    <t>35-39</t>
  </si>
  <si>
    <t>40-44</t>
  </si>
  <si>
    <t>45-49</t>
  </si>
  <si>
    <t>&gt;49</t>
  </si>
  <si>
    <t>nepoznato</t>
  </si>
  <si>
    <t>Ukupno</t>
  </si>
  <si>
    <t>Izračunaj:</t>
  </si>
  <si>
    <t>- opću stopu fertiliteta</t>
  </si>
  <si>
    <t>- bruto-stopu fertiliteta</t>
  </si>
  <si>
    <r>
      <t>f</t>
    </r>
    <r>
      <rPr>
        <vertAlign val="subscript"/>
        <sz val="10"/>
        <rFont val="Arial"/>
        <family val="2"/>
        <charset val="238"/>
      </rPr>
      <t>x</t>
    </r>
  </si>
  <si>
    <t>*5</t>
  </si>
  <si>
    <t>/1000</t>
  </si>
  <si>
    <t>*0,485</t>
  </si>
  <si>
    <t>0-14</t>
  </si>
  <si>
    <t>-</t>
  </si>
  <si>
    <t>15-49</t>
  </si>
  <si>
    <t>Populacija A</t>
  </si>
  <si>
    <t>Populacija B</t>
  </si>
  <si>
    <t>M</t>
  </si>
  <si>
    <t>Ž</t>
  </si>
  <si>
    <t>&gt; 49</t>
  </si>
  <si>
    <t>‰</t>
  </si>
  <si>
    <t>Apsolutni podaci</t>
  </si>
  <si>
    <t>Živorođeni</t>
  </si>
  <si>
    <t>Umrli</t>
  </si>
  <si>
    <t>Prirodni priraštaj</t>
  </si>
  <si>
    <t>Umrla dojenčad</t>
  </si>
  <si>
    <t>Sklopljeni brakovi</t>
  </si>
  <si>
    <r>
      <t>Rastavljeni brakovi (</t>
    </r>
    <r>
      <rPr>
        <i/>
        <sz val="10"/>
        <rFont val="Arial"/>
        <family val="2"/>
        <charset val="238"/>
      </rPr>
      <t>d</t>
    </r>
    <r>
      <rPr>
        <sz val="10"/>
        <rFont val="Arial"/>
        <charset val="238"/>
      </rPr>
      <t>)</t>
    </r>
  </si>
  <si>
    <r>
      <t>Rastavljeni brakovi (</t>
    </r>
    <r>
      <rPr>
        <i/>
        <sz val="10"/>
        <rFont val="Arial"/>
        <family val="2"/>
        <charset val="238"/>
      </rPr>
      <t>d'</t>
    </r>
    <r>
      <rPr>
        <sz val="10"/>
        <rFont val="Arial"/>
        <charset val="238"/>
      </rPr>
      <t>)</t>
    </r>
  </si>
  <si>
    <t>Hrvatska 1999.</t>
  </si>
  <si>
    <t>fx</t>
  </si>
  <si>
    <t>Populacija A ima veći fertilitet nego populacija B</t>
  </si>
  <si>
    <t>jer s manjim brojem žena u fertilnoj dobi postiže</t>
  </si>
  <si>
    <t xml:space="preserve">istu razinu rodnosti. </t>
  </si>
  <si>
    <r>
      <t>f</t>
    </r>
    <r>
      <rPr>
        <vertAlign val="subscript"/>
        <sz val="8"/>
        <rFont val="Arial"/>
        <family val="2"/>
      </rPr>
      <t>B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  <charset val="238"/>
      </rPr>
      <t xml:space="preserve">= </t>
    </r>
  </si>
  <si>
    <r>
      <t>n</t>
    </r>
    <r>
      <rPr>
        <vertAlign val="subscript"/>
        <sz val="8"/>
        <rFont val="Arial"/>
        <family val="2"/>
      </rPr>
      <t>A</t>
    </r>
    <r>
      <rPr>
        <sz val="10"/>
        <rFont val="Arial"/>
        <family val="2"/>
        <charset val="238"/>
      </rPr>
      <t xml:space="preserve"> = </t>
    </r>
  </si>
  <si>
    <r>
      <t>f</t>
    </r>
    <r>
      <rPr>
        <vertAlign val="subscript"/>
        <sz val="8"/>
        <rFont val="Arial"/>
        <family val="2"/>
      </rPr>
      <t>A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  <charset val="238"/>
      </rPr>
      <t xml:space="preserve">= </t>
    </r>
  </si>
  <si>
    <r>
      <t>N</t>
    </r>
    <r>
      <rPr>
        <vertAlign val="subscript"/>
        <sz val="10"/>
        <rFont val="Arial"/>
        <family val="2"/>
      </rPr>
      <t>A</t>
    </r>
    <r>
      <rPr>
        <sz val="10"/>
        <rFont val="Arial"/>
        <charset val="238"/>
      </rPr>
      <t xml:space="preserve"> = </t>
    </r>
  </si>
  <si>
    <r>
      <t>N</t>
    </r>
    <r>
      <rPr>
        <vertAlign val="subscript"/>
        <sz val="10"/>
        <rFont val="Arial"/>
        <family val="2"/>
      </rPr>
      <t>B</t>
    </r>
    <r>
      <rPr>
        <sz val="10"/>
        <rFont val="Arial"/>
        <charset val="238"/>
      </rPr>
      <t xml:space="preserve"> = </t>
    </r>
  </si>
  <si>
    <r>
      <t>n</t>
    </r>
    <r>
      <rPr>
        <vertAlign val="subscript"/>
        <sz val="8"/>
        <rFont val="Arial"/>
        <family val="2"/>
      </rPr>
      <t>B</t>
    </r>
    <r>
      <rPr>
        <sz val="10"/>
        <rFont val="Arial"/>
        <family val="2"/>
        <charset val="238"/>
      </rPr>
      <t xml:space="preserve"> =  </t>
    </r>
  </si>
  <si>
    <t>Broj stanovnika u tis.*</t>
  </si>
  <si>
    <t>* sredinom godine</t>
  </si>
  <si>
    <t xml:space="preserve">   opća stopa nataliteta</t>
  </si>
  <si>
    <t>Živorođeni (N)</t>
  </si>
  <si>
    <t>Umrli (M)</t>
  </si>
  <si>
    <t>Prirodni priraštaj (Pp)</t>
  </si>
  <si>
    <r>
      <t>Umrla dojenčad (M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</t>
    </r>
  </si>
  <si>
    <t>Sklopljeni brakovi (B)</t>
  </si>
  <si>
    <t>Rastavljeni brakovi (D)</t>
  </si>
  <si>
    <t>opća stopa nataliteta</t>
  </si>
  <si>
    <t>opća stopa mortaliteta</t>
  </si>
  <si>
    <t>stopa prirodne promjene</t>
  </si>
  <si>
    <t>stopa mortaliteta dojenčadi</t>
  </si>
  <si>
    <t>opća stopa nupcijaliteta</t>
  </si>
  <si>
    <t>opća stopa divorcijaliteta</t>
  </si>
  <si>
    <t>opći koeficijent divorcijaliteta</t>
  </si>
  <si>
    <t xml:space="preserve"> Stope     (‰)</t>
  </si>
  <si>
    <t xml:space="preserve">   opća stopa fertiliteta</t>
  </si>
  <si>
    <t>f =</t>
  </si>
  <si>
    <r>
      <t>f</t>
    </r>
    <r>
      <rPr>
        <vertAlign val="subscript"/>
        <sz val="10"/>
        <rFont val="Arial"/>
        <family val="2"/>
      </rPr>
      <t>b</t>
    </r>
    <r>
      <rPr>
        <sz val="10"/>
        <rFont val="Arial"/>
        <charset val="238"/>
      </rPr>
      <t xml:space="preserve"> =</t>
    </r>
  </si>
  <si>
    <t>- specifične stope fertiliteta po dobi</t>
  </si>
  <si>
    <r>
      <t>f</t>
    </r>
    <r>
      <rPr>
        <vertAlign val="subscript"/>
        <sz val="10"/>
        <rFont val="Arial"/>
        <family val="2"/>
      </rPr>
      <t>x</t>
    </r>
  </si>
  <si>
    <r>
      <t>Broj stanovnika</t>
    </r>
    <r>
      <rPr>
        <sz val="10"/>
        <color rgb="FFFF0000"/>
        <rFont val="Arial"/>
        <family val="2"/>
      </rPr>
      <t xml:space="preserve"> u tis.*</t>
    </r>
    <r>
      <rPr>
        <sz val="10"/>
        <rFont val="Arial"/>
        <family val="2"/>
      </rPr>
      <t xml:space="preserve"> (P)</t>
    </r>
  </si>
  <si>
    <t>opća stopa fertiliteta</t>
  </si>
  <si>
    <t>bruto-stopa fertiliteta</t>
  </si>
  <si>
    <t>specifična stopa fertiliteta</t>
  </si>
  <si>
    <r>
      <t>suma f</t>
    </r>
    <r>
      <rPr>
        <vertAlign val="subscript"/>
        <sz val="10"/>
        <rFont val="Arial"/>
        <family val="2"/>
      </rPr>
      <t>x</t>
    </r>
  </si>
  <si>
    <t>= F</t>
  </si>
  <si>
    <t>= R</t>
  </si>
  <si>
    <t>bruto-stopa reprodukcije</t>
  </si>
  <si>
    <t>ukupna (totalna) stopa fertiliteta (TFR)</t>
  </si>
  <si>
    <t>- ukupnu (totalnu) stopu fertiliteta</t>
  </si>
  <si>
    <t>- bruto-stopu reprodukcije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</si>
</sst>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238"/>
    </font>
    <font>
      <sz val="8"/>
      <name val="Arial"/>
      <charset val="238"/>
    </font>
    <font>
      <vertAlign val="subscript"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vertAlign val="subscript"/>
      <sz val="10"/>
      <name val="Arial"/>
      <family val="2"/>
    </font>
    <font>
      <vertAlign val="subscript"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2" fontId="0" fillId="0" borderId="0" xfId="0" applyNumberFormat="1"/>
    <xf numFmtId="0" fontId="0" fillId="0" borderId="0" xfId="0" quotePrefix="1"/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164" fontId="0" fillId="0" borderId="2" xfId="0" applyNumberFormat="1" applyFill="1" applyBorder="1"/>
    <xf numFmtId="0" fontId="0" fillId="0" borderId="0" xfId="0" quotePrefix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164" fontId="0" fillId="0" borderId="0" xfId="0" applyNumberFormat="1" applyBorder="1"/>
    <xf numFmtId="2" fontId="0" fillId="0" borderId="0" xfId="0" applyNumberFormat="1" applyBorder="1"/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/>
    <xf numFmtId="0" fontId="5" fillId="0" borderId="0" xfId="0" applyFont="1" applyFill="1" applyBorder="1" applyAlignment="1">
      <alignment horizontal="right"/>
    </xf>
    <xf numFmtId="2" fontId="0" fillId="0" borderId="0" xfId="0" applyNumberFormat="1" applyAlignment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/>
    <xf numFmtId="0" fontId="0" fillId="0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/>
    <xf numFmtId="0" fontId="0" fillId="3" borderId="1" xfId="0" applyFill="1" applyBorder="1"/>
    <xf numFmtId="0" fontId="5" fillId="0" borderId="0" xfId="0" quotePrefix="1" applyFont="1"/>
    <xf numFmtId="0" fontId="5" fillId="0" borderId="1" xfId="0" applyFont="1" applyBorder="1" applyAlignment="1">
      <alignment horizontal="center" vertical="center"/>
    </xf>
    <xf numFmtId="164" fontId="0" fillId="0" borderId="1" xfId="0" applyNumberFormat="1" applyFill="1" applyBorder="1"/>
    <xf numFmtId="164" fontId="5" fillId="0" borderId="1" xfId="0" applyNumberFormat="1" applyFont="1" applyFill="1" applyBorder="1" applyAlignment="1">
      <alignment horizontal="right"/>
    </xf>
    <xf numFmtId="164" fontId="0" fillId="3" borderId="1" xfId="0" applyNumberFormat="1" applyFill="1" applyBorder="1"/>
    <xf numFmtId="0" fontId="10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164" fontId="5" fillId="0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492015</xdr:colOff>
      <xdr:row>10</xdr:row>
      <xdr:rowOff>189843</xdr:rowOff>
    </xdr:from>
    <xdr:ext cx="820674" cy="3882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5FEC4AC-C48B-4196-B2DC-9118E61FFAFB}"/>
                </a:ext>
              </a:extLst>
            </xdr:cNvPr>
            <xdr:cNvSpPr txBox="1"/>
          </xdr:nvSpPr>
          <xdr:spPr>
            <a:xfrm>
              <a:off x="492015" y="2226222"/>
              <a:ext cx="820674" cy="388226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𝑁</m:t>
                        </m:r>
                      </m:num>
                      <m:den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5FEC4AC-C48B-4196-B2DC-9118E61FFAFB}"/>
                </a:ext>
              </a:extLst>
            </xdr:cNvPr>
            <xdr:cNvSpPr txBox="1"/>
          </xdr:nvSpPr>
          <xdr:spPr>
            <a:xfrm>
              <a:off x="492015" y="2226222"/>
              <a:ext cx="820674" cy="388226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𝑛=𝑁/𝑃⋅1000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439463</xdr:colOff>
      <xdr:row>14</xdr:row>
      <xdr:rowOff>5912</xdr:rowOff>
    </xdr:from>
    <xdr:ext cx="874727" cy="3750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071691F-1221-43B7-B924-0CE3ACB64557}"/>
                </a:ext>
              </a:extLst>
            </xdr:cNvPr>
            <xdr:cNvSpPr txBox="1"/>
          </xdr:nvSpPr>
          <xdr:spPr>
            <a:xfrm>
              <a:off x="439463" y="2804291"/>
              <a:ext cx="874727" cy="375088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i="1">
                        <a:latin typeface="Cambria Math" panose="02040503050406030204" pitchFamily="18" charset="0"/>
                      </a:rPr>
                      <m:t>𝑚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𝑀</m:t>
                        </m:r>
                      </m:num>
                      <m:den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071691F-1221-43B7-B924-0CE3ACB64557}"/>
                </a:ext>
              </a:extLst>
            </xdr:cNvPr>
            <xdr:cNvSpPr txBox="1"/>
          </xdr:nvSpPr>
          <xdr:spPr>
            <a:xfrm>
              <a:off x="439463" y="2804291"/>
              <a:ext cx="874727" cy="375088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𝑚=𝑀/𝑃⋅1000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124153</xdr:colOff>
      <xdr:row>17</xdr:row>
      <xdr:rowOff>5912</xdr:rowOff>
    </xdr:from>
    <xdr:ext cx="1188018" cy="368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3431DC3-B7E8-4467-BA52-B3489575476E}"/>
                </a:ext>
              </a:extLst>
            </xdr:cNvPr>
            <xdr:cNvSpPr txBox="1"/>
          </xdr:nvSpPr>
          <xdr:spPr>
            <a:xfrm>
              <a:off x="124153" y="3375791"/>
              <a:ext cx="1188018" cy="368519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i="1">
                        <a:latin typeface="Cambria Math" panose="02040503050406030204" pitchFamily="18" charset="0"/>
                      </a:rPr>
                      <m:t>𝑝𝑝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hr-HR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𝑀</m:t>
                        </m:r>
                      </m:num>
                      <m:den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3431DC3-B7E8-4467-BA52-B3489575476E}"/>
                </a:ext>
              </a:extLst>
            </xdr:cNvPr>
            <xdr:cNvSpPr txBox="1"/>
          </xdr:nvSpPr>
          <xdr:spPr>
            <a:xfrm>
              <a:off x="124153" y="3375791"/>
              <a:ext cx="1188018" cy="368519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𝑝𝑝=(𝑁−𝑀)/𝑃⋅1000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321223</xdr:colOff>
      <xdr:row>19</xdr:row>
      <xdr:rowOff>189842</xdr:rowOff>
    </xdr:from>
    <xdr:ext cx="991362" cy="3750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CF1E63B-ABD5-4D01-8B37-1F535C47A4BB}"/>
                </a:ext>
              </a:extLst>
            </xdr:cNvPr>
            <xdr:cNvSpPr txBox="1"/>
          </xdr:nvSpPr>
          <xdr:spPr>
            <a:xfrm>
              <a:off x="321223" y="3940721"/>
              <a:ext cx="991362" cy="375089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hr-HR" sz="1100" i="0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𝑀</m:t>
                            </m:r>
                          </m:e>
                          <m:sub>
                            <m:r>
                              <a:rPr lang="hr-HR" sz="1100" i="0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𝑁</m:t>
                        </m:r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CF1E63B-ABD5-4D01-8B37-1F535C47A4BB}"/>
                </a:ext>
              </a:extLst>
            </xdr:cNvPr>
            <xdr:cNvSpPr txBox="1"/>
          </xdr:nvSpPr>
          <xdr:spPr>
            <a:xfrm>
              <a:off x="321223" y="3940721"/>
              <a:ext cx="991362" cy="375089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𝑚_0=𝑀_0/𝑁⋅1000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498584</xdr:colOff>
      <xdr:row>22</xdr:row>
      <xdr:rowOff>189843</xdr:rowOff>
    </xdr:from>
    <xdr:ext cx="806054" cy="3750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E81B96E-2C45-43DD-A266-7B9AAFB28712}"/>
                </a:ext>
              </a:extLst>
            </xdr:cNvPr>
            <xdr:cNvSpPr txBox="1"/>
          </xdr:nvSpPr>
          <xdr:spPr>
            <a:xfrm>
              <a:off x="498584" y="4512222"/>
              <a:ext cx="806054" cy="375088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𝐵</m:t>
                        </m:r>
                      </m:num>
                      <m:den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E81B96E-2C45-43DD-A266-7B9AAFB28712}"/>
                </a:ext>
              </a:extLst>
            </xdr:cNvPr>
            <xdr:cNvSpPr txBox="1"/>
          </xdr:nvSpPr>
          <xdr:spPr>
            <a:xfrm>
              <a:off x="498584" y="4512222"/>
              <a:ext cx="806054" cy="375088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𝑏=𝐵/𝑃⋅1000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485445</xdr:colOff>
      <xdr:row>26</xdr:row>
      <xdr:rowOff>5912</xdr:rowOff>
    </xdr:from>
    <xdr:ext cx="818557" cy="3619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A30D2B7F-C21B-4F56-A778-DA70A079782E}"/>
                </a:ext>
              </a:extLst>
            </xdr:cNvPr>
            <xdr:cNvSpPr txBox="1"/>
          </xdr:nvSpPr>
          <xdr:spPr>
            <a:xfrm>
              <a:off x="485445" y="5090291"/>
              <a:ext cx="818557" cy="36195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i="1">
                        <a:latin typeface="Cambria Math" panose="02040503050406030204" pitchFamily="18" charset="0"/>
                      </a:rPr>
                      <m:t>𝑑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𝐷</m:t>
                        </m:r>
                      </m:num>
                      <m:den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A30D2B7F-C21B-4F56-A778-DA70A079782E}"/>
                </a:ext>
              </a:extLst>
            </xdr:cNvPr>
            <xdr:cNvSpPr txBox="1"/>
          </xdr:nvSpPr>
          <xdr:spPr>
            <a:xfrm>
              <a:off x="485445" y="5090291"/>
              <a:ext cx="818557" cy="36195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𝑑=𝐷/𝑃⋅1000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465739</xdr:colOff>
      <xdr:row>29</xdr:row>
      <xdr:rowOff>5911</xdr:rowOff>
    </xdr:from>
    <xdr:ext cx="850489" cy="368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B9004C0-7259-4240-8AB8-1DA1969B3862}"/>
                </a:ext>
              </a:extLst>
            </xdr:cNvPr>
            <xdr:cNvSpPr txBox="1"/>
          </xdr:nvSpPr>
          <xdr:spPr>
            <a:xfrm>
              <a:off x="465739" y="5661790"/>
              <a:ext cx="850489" cy="368519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i="1">
                        <a:latin typeface="Cambria Math" panose="02040503050406030204" pitchFamily="18" charset="0"/>
                      </a:rPr>
                      <m:t>𝑑</m:t>
                    </m:r>
                    <m:r>
                      <a:rPr lang="hr-HR" sz="1100" b="0" i="1">
                        <a:latin typeface="Cambria Math" panose="02040503050406030204" pitchFamily="18" charset="0"/>
                      </a:rPr>
                      <m:t>′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𝐷</m:t>
                        </m:r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𝐵</m:t>
                        </m:r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B9004C0-7259-4240-8AB8-1DA1969B3862}"/>
                </a:ext>
              </a:extLst>
            </xdr:cNvPr>
            <xdr:cNvSpPr txBox="1"/>
          </xdr:nvSpPr>
          <xdr:spPr>
            <a:xfrm>
              <a:off x="465739" y="5661790"/>
              <a:ext cx="850489" cy="368519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𝑑</a:t>
              </a:r>
              <a:r>
                <a:rPr lang="hr-HR" sz="1100" b="0" i="0">
                  <a:latin typeface="Cambria Math" panose="02040503050406030204" pitchFamily="18" charset="0"/>
                </a:rPr>
                <a:t>′</a:t>
              </a:r>
              <a:r>
                <a:rPr lang="hr-HR" sz="1100" i="0">
                  <a:latin typeface="Cambria Math" panose="02040503050406030204" pitchFamily="18" charset="0"/>
                </a:rPr>
                <a:t>=𝐷/</a:t>
              </a:r>
              <a:r>
                <a:rPr lang="hr-HR" sz="1100" b="0" i="0">
                  <a:latin typeface="Cambria Math" panose="02040503050406030204" pitchFamily="18" charset="0"/>
                </a:rPr>
                <a:t>𝐵</a:t>
              </a:r>
              <a:r>
                <a:rPr lang="hr-HR" sz="1100" i="0">
                  <a:latin typeface="Cambria Math" panose="02040503050406030204" pitchFamily="18" charset="0"/>
                </a:rPr>
                <a:t>⋅1000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368949</xdr:colOff>
      <xdr:row>16</xdr:row>
      <xdr:rowOff>1190</xdr:rowOff>
    </xdr:from>
    <xdr:ext cx="843564" cy="338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B20C49D-921C-4F69-931E-63BA89001DCB}"/>
                </a:ext>
              </a:extLst>
            </xdr:cNvPr>
            <xdr:cNvSpPr txBox="1"/>
          </xdr:nvSpPr>
          <xdr:spPr>
            <a:xfrm>
              <a:off x="979863" y="2661621"/>
              <a:ext cx="843564" cy="338137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𝑁</m:t>
                        </m:r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B20C49D-921C-4F69-931E-63BA89001DCB}"/>
                </a:ext>
              </a:extLst>
            </xdr:cNvPr>
            <xdr:cNvSpPr txBox="1"/>
          </xdr:nvSpPr>
          <xdr:spPr>
            <a:xfrm>
              <a:off x="979863" y="2661621"/>
              <a:ext cx="843564" cy="338137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𝑛=𝑁/</a:t>
              </a:r>
              <a:r>
                <a:rPr lang="hr-HR" sz="1100" b="0" i="0">
                  <a:latin typeface="Cambria Math" panose="02040503050406030204" pitchFamily="18" charset="0"/>
                </a:rPr>
                <a:t>𝑃</a:t>
              </a:r>
              <a:r>
                <a:rPr lang="hr-HR" sz="1100" i="0">
                  <a:latin typeface="Cambria Math" panose="02040503050406030204" pitchFamily="18" charset="0"/>
                </a:rPr>
                <a:t>⋅1000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551793</xdr:colOff>
      <xdr:row>19</xdr:row>
      <xdr:rowOff>153098</xdr:rowOff>
    </xdr:from>
    <xdr:ext cx="1287517" cy="3857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A84E4E2-6D94-4103-BB98-63F66ECC0618}"/>
                </a:ext>
              </a:extLst>
            </xdr:cNvPr>
            <xdr:cNvSpPr txBox="1"/>
          </xdr:nvSpPr>
          <xdr:spPr>
            <a:xfrm>
              <a:off x="551793" y="3306201"/>
              <a:ext cx="1287517" cy="385763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𝑁</m:t>
                        </m:r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r>
                              <a:rPr lang="hr-HR" sz="1100" b="0" i="0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hr-HR" sz="1100" i="0">
                                <a:latin typeface="Cambria Math" panose="02040503050406030204" pitchFamily="18" charset="0"/>
                              </a:rPr>
                              <m:t>15−4</m:t>
                            </m:r>
                            <m:r>
                              <a:rPr lang="hr-HR" sz="1100" b="0" i="0">
                                <a:latin typeface="Cambria Math" panose="02040503050406030204" pitchFamily="18" charset="0"/>
                              </a:rPr>
                              <m:t>9)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A84E4E2-6D94-4103-BB98-63F66ECC0618}"/>
                </a:ext>
              </a:extLst>
            </xdr:cNvPr>
            <xdr:cNvSpPr txBox="1"/>
          </xdr:nvSpPr>
          <xdr:spPr>
            <a:xfrm>
              <a:off x="551793" y="3306201"/>
              <a:ext cx="1287517" cy="385763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𝑓=𝑁/𝑃_(</a:t>
              </a:r>
              <a:r>
                <a:rPr lang="hr-HR" sz="1100" b="0" i="0">
                  <a:latin typeface="Cambria Math" panose="02040503050406030204" pitchFamily="18" charset="0"/>
                </a:rPr>
                <a:t>𝑓(</a:t>
              </a:r>
              <a:r>
                <a:rPr lang="hr-HR" sz="1100" i="0">
                  <a:latin typeface="Cambria Math" panose="02040503050406030204" pitchFamily="18" charset="0"/>
                </a:rPr>
                <a:t>15−4</a:t>
              </a:r>
              <a:r>
                <a:rPr lang="hr-HR" sz="1100" b="0" i="0">
                  <a:latin typeface="Cambria Math" panose="02040503050406030204" pitchFamily="18" charset="0"/>
                </a:rPr>
                <a:t>9)) </a:t>
              </a:r>
              <a:r>
                <a:rPr lang="hr-HR" sz="1100" i="0">
                  <a:latin typeface="Cambria Math" panose="02040503050406030204" pitchFamily="18" charset="0"/>
                </a:rPr>
                <a:t>⋅1000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335017</xdr:colOff>
      <xdr:row>19</xdr:row>
      <xdr:rowOff>98534</xdr:rowOff>
    </xdr:from>
    <xdr:ext cx="1280805" cy="3857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19D521E-169B-417C-96F1-2E2F5838083D}"/>
                </a:ext>
              </a:extLst>
            </xdr:cNvPr>
            <xdr:cNvSpPr txBox="1"/>
          </xdr:nvSpPr>
          <xdr:spPr>
            <a:xfrm>
              <a:off x="335017" y="3731172"/>
              <a:ext cx="1280805" cy="385763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𝑁</m:t>
                        </m:r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hr-HR" sz="1100" i="0">
                                <a:latin typeface="Cambria Math" panose="02040503050406030204" pitchFamily="18" charset="0"/>
                              </a:rPr>
                              <m:t>15−4</m:t>
                            </m:r>
                            <m:r>
                              <a:rPr lang="hr-HR" sz="1100" b="0" i="0">
                                <a:latin typeface="Cambria Math" panose="02040503050406030204" pitchFamily="18" charset="0"/>
                              </a:rPr>
                              <m:t>9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19D521E-169B-417C-96F1-2E2F5838083D}"/>
                </a:ext>
              </a:extLst>
            </xdr:cNvPr>
            <xdr:cNvSpPr txBox="1"/>
          </xdr:nvSpPr>
          <xdr:spPr>
            <a:xfrm>
              <a:off x="335017" y="3731172"/>
              <a:ext cx="1280805" cy="385763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𝑓=𝑁/𝑃_(</a:t>
              </a:r>
              <a:r>
                <a:rPr lang="hr-HR" sz="1100" b="0" i="0">
                  <a:latin typeface="Cambria Math" panose="02040503050406030204" pitchFamily="18" charset="0"/>
                </a:rPr>
                <a:t>𝑓(</a:t>
              </a:r>
              <a:r>
                <a:rPr lang="hr-HR" sz="1100" i="0">
                  <a:latin typeface="Cambria Math" panose="02040503050406030204" pitchFamily="18" charset="0"/>
                </a:rPr>
                <a:t>15−4</a:t>
              </a:r>
              <a:r>
                <a:rPr lang="hr-HR" sz="1100" b="0" i="0">
                  <a:latin typeface="Cambria Math" panose="02040503050406030204" pitchFamily="18" charset="0"/>
                </a:rPr>
                <a:t>9)) </a:t>
              </a:r>
              <a:r>
                <a:rPr lang="hr-HR" sz="1100" i="0">
                  <a:latin typeface="Cambria Math" panose="02040503050406030204" pitchFamily="18" charset="0"/>
                </a:rPr>
                <a:t>⋅1000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466397</xdr:colOff>
      <xdr:row>23</xdr:row>
      <xdr:rowOff>111673</xdr:rowOff>
    </xdr:from>
    <xdr:ext cx="1149427" cy="3857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11BF798-DDAC-4502-901E-F15FD99D49E2}"/>
                </a:ext>
              </a:extLst>
            </xdr:cNvPr>
            <xdr:cNvSpPr txBox="1"/>
          </xdr:nvSpPr>
          <xdr:spPr>
            <a:xfrm>
              <a:off x="466397" y="4401207"/>
              <a:ext cx="1149427" cy="385763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𝑁</m:t>
                        </m:r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hr-HR" sz="1100" b="0" i="0">
                                <a:latin typeface="Cambria Math" panose="02040503050406030204" pitchFamily="18" charset="0"/>
                              </a:rPr>
                              <m:t>f</m:t>
                            </m:r>
                            <m:r>
                              <a:rPr lang="hr-HR" sz="1100" b="0" i="0">
                                <a:latin typeface="Cambria Math" panose="02040503050406030204" pitchFamily="18" charset="0"/>
                              </a:rPr>
                              <m:t>(15−4</m:t>
                            </m:r>
                            <m:r>
                              <a:rPr lang="hr-HR" sz="1100" i="0">
                                <a:latin typeface="Cambria Math" panose="02040503050406030204" pitchFamily="18" charset="0"/>
                              </a:rPr>
                              <m:t>9)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</m:t>
                    </m:r>
                    <m:r>
                      <a:rPr lang="hr-HR" sz="1100" b="0" i="0">
                        <a:latin typeface="Cambria Math" panose="02040503050406030204" pitchFamily="18" charset="0"/>
                      </a:rPr>
                      <m:t>35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11BF798-DDAC-4502-901E-F15FD99D49E2}"/>
                </a:ext>
              </a:extLst>
            </xdr:cNvPr>
            <xdr:cNvSpPr txBox="1"/>
          </xdr:nvSpPr>
          <xdr:spPr>
            <a:xfrm>
              <a:off x="466397" y="4401207"/>
              <a:ext cx="1149427" cy="385763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𝑓_𝑏</a:t>
              </a:r>
              <a:r>
                <a:rPr lang="hr-HR" sz="1100" i="0">
                  <a:latin typeface="Cambria Math" panose="02040503050406030204" pitchFamily="18" charset="0"/>
                </a:rPr>
                <a:t>=𝑁/𝑃_(</a:t>
              </a:r>
              <a:r>
                <a:rPr lang="hr-HR" sz="1100" b="0" i="0">
                  <a:latin typeface="Cambria Math" panose="02040503050406030204" pitchFamily="18" charset="0"/>
                </a:rPr>
                <a:t>f(</a:t>
              </a:r>
              <a:r>
                <a:rPr lang="hr-HR" sz="1100" i="0">
                  <a:latin typeface="Cambria Math" panose="02040503050406030204" pitchFamily="18" charset="0"/>
                </a:rPr>
                <a:t>15−4</a:t>
              </a:r>
              <a:r>
                <a:rPr lang="hr-HR" sz="1100" b="0" i="0">
                  <a:latin typeface="Cambria Math" panose="02040503050406030204" pitchFamily="18" charset="0"/>
                </a:rPr>
                <a:t>9)) </a:t>
              </a:r>
              <a:r>
                <a:rPr lang="hr-HR" sz="1100" i="0">
                  <a:latin typeface="Cambria Math" panose="02040503050406030204" pitchFamily="18" charset="0"/>
                </a:rPr>
                <a:t>⋅</a:t>
              </a:r>
              <a:r>
                <a:rPr lang="hr-HR" sz="1100" b="0" i="0">
                  <a:latin typeface="Cambria Math" panose="02040503050406030204" pitchFamily="18" charset="0"/>
                </a:rPr>
                <a:t>35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1</xdr:col>
      <xdr:colOff>6569</xdr:colOff>
      <xdr:row>27</xdr:row>
      <xdr:rowOff>130722</xdr:rowOff>
    </xdr:from>
    <xdr:ext cx="1001108" cy="3947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3B0BBBC-9400-42C3-ADA2-384985F8F045}"/>
                </a:ext>
              </a:extLst>
            </xdr:cNvPr>
            <xdr:cNvSpPr txBox="1"/>
          </xdr:nvSpPr>
          <xdr:spPr>
            <a:xfrm>
              <a:off x="617483" y="5077153"/>
              <a:ext cx="1001108" cy="394795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r>
                              <a:rPr lang="hr-HR" sz="1100" i="0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3B0BBBC-9400-42C3-ADA2-384985F8F045}"/>
                </a:ext>
              </a:extLst>
            </xdr:cNvPr>
            <xdr:cNvSpPr txBox="1"/>
          </xdr:nvSpPr>
          <xdr:spPr>
            <a:xfrm>
              <a:off x="617483" y="5077153"/>
              <a:ext cx="1001108" cy="394795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𝑓_𝑥=𝑁_𝑥/𝑃_(𝑓,𝑥) ⋅1000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446689</xdr:colOff>
      <xdr:row>1</xdr:row>
      <xdr:rowOff>151087</xdr:rowOff>
    </xdr:from>
    <xdr:ext cx="766081" cy="37915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137D6D0-E59C-4E3F-9A8A-F6BA5E76BA18}"/>
                </a:ext>
              </a:extLst>
            </xdr:cNvPr>
            <xdr:cNvSpPr txBox="1"/>
          </xdr:nvSpPr>
          <xdr:spPr>
            <a:xfrm>
              <a:off x="446689" y="315311"/>
              <a:ext cx="766081" cy="379156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hr-HR" sz="11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sub>
                            </m:sSub>
                            <m:r>
                              <a:rPr lang="hr-HR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∙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5</m:t>
                            </m:r>
                          </m:e>
                        </m:nary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den>
                    </m:f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137D6D0-E59C-4E3F-9A8A-F6BA5E76BA18}"/>
                </a:ext>
              </a:extLst>
            </xdr:cNvPr>
            <xdr:cNvSpPr txBox="1"/>
          </xdr:nvSpPr>
          <xdr:spPr>
            <a:xfrm>
              <a:off x="446689" y="315311"/>
              <a:ext cx="766081" cy="379156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𝐹</a:t>
              </a:r>
              <a:r>
                <a:rPr lang="hr-HR" sz="1100" i="0">
                  <a:latin typeface="Cambria Math" panose="02040503050406030204" pitchFamily="18" charset="0"/>
                </a:rPr>
                <a:t>=(∑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▒〖</a:t>
              </a:r>
              <a:r>
                <a:rPr lang="hr-HR" sz="1100" b="0" i="0">
                  <a:latin typeface="Cambria Math" panose="02040503050406030204" pitchFamily="18" charset="0"/>
                </a:rPr>
                <a:t>𝑓_𝑥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5〗)/</a:t>
              </a:r>
              <a:r>
                <a:rPr lang="hr-HR" sz="1100" b="0" i="0">
                  <a:latin typeface="Cambria Math" panose="02040503050406030204" pitchFamily="18" charset="0"/>
                </a:rPr>
                <a:t>1000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315310</xdr:colOff>
      <xdr:row>5</xdr:row>
      <xdr:rowOff>157655</xdr:rowOff>
    </xdr:from>
    <xdr:ext cx="894037" cy="2042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42F8EAB-6E1B-430C-9D3F-65ACC50D14F9}"/>
                </a:ext>
              </a:extLst>
            </xdr:cNvPr>
            <xdr:cNvSpPr txBox="1"/>
          </xdr:nvSpPr>
          <xdr:spPr>
            <a:xfrm>
              <a:off x="315310" y="978776"/>
              <a:ext cx="894037" cy="204295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hr-HR" sz="11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∙0,485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42F8EAB-6E1B-430C-9D3F-65ACC50D14F9}"/>
                </a:ext>
              </a:extLst>
            </xdr:cNvPr>
            <xdr:cNvSpPr txBox="1"/>
          </xdr:nvSpPr>
          <xdr:spPr>
            <a:xfrm>
              <a:off x="315310" y="978776"/>
              <a:ext cx="894037" cy="204295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𝑅=𝐹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∙0,485</a:t>
              </a:r>
              <a:endParaRPr lang="hr-H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zoomScale="145" zoomScaleNormal="145" workbookViewId="0"/>
  </sheetViews>
  <sheetFormatPr defaultRowHeight="12.75" x14ac:dyDescent="0.2"/>
  <cols>
    <col min="1" max="1" width="22.42578125" bestFit="1" customWidth="1"/>
    <col min="2" max="3" width="9.7109375" customWidth="1"/>
  </cols>
  <sheetData>
    <row r="1" spans="1:3" ht="15" customHeight="1" x14ac:dyDescent="0.2"/>
    <row r="2" spans="1:3" ht="25.5" customHeight="1" x14ac:dyDescent="0.2">
      <c r="A2" s="1" t="s">
        <v>38</v>
      </c>
      <c r="B2" s="19" t="s">
        <v>30</v>
      </c>
      <c r="C2" s="28" t="s">
        <v>65</v>
      </c>
    </row>
    <row r="3" spans="1:3" ht="15" customHeight="1" x14ac:dyDescent="0.2">
      <c r="A3" s="25" t="s">
        <v>71</v>
      </c>
      <c r="B3" s="4">
        <v>4554</v>
      </c>
      <c r="C3" s="3" t="s">
        <v>22</v>
      </c>
    </row>
    <row r="4" spans="1:3" ht="15" customHeight="1" x14ac:dyDescent="0.2">
      <c r="A4" s="25" t="s">
        <v>52</v>
      </c>
      <c r="B4" s="4">
        <v>45179</v>
      </c>
      <c r="C4" s="4"/>
    </row>
    <row r="5" spans="1:3" ht="15" customHeight="1" x14ac:dyDescent="0.2">
      <c r="A5" s="25" t="s">
        <v>53</v>
      </c>
      <c r="B5" s="4">
        <v>51953</v>
      </c>
      <c r="C5" s="4"/>
    </row>
    <row r="6" spans="1:3" ht="15" customHeight="1" x14ac:dyDescent="0.2">
      <c r="A6" s="25" t="s">
        <v>54</v>
      </c>
      <c r="B6" s="4">
        <f>B4-B5</f>
        <v>-6774</v>
      </c>
      <c r="C6" s="4"/>
    </row>
    <row r="7" spans="1:3" ht="15" customHeight="1" x14ac:dyDescent="0.3">
      <c r="A7" s="25" t="s">
        <v>55</v>
      </c>
      <c r="B7" s="4">
        <v>350</v>
      </c>
      <c r="C7" s="4"/>
    </row>
    <row r="8" spans="1:3" ht="15" customHeight="1" x14ac:dyDescent="0.2">
      <c r="A8" s="25" t="s">
        <v>56</v>
      </c>
      <c r="B8" s="4">
        <v>23778</v>
      </c>
      <c r="C8" s="4"/>
    </row>
    <row r="9" spans="1:3" ht="15" customHeight="1" x14ac:dyDescent="0.2">
      <c r="A9" s="25" t="s">
        <v>57</v>
      </c>
      <c r="B9" s="4">
        <v>3721</v>
      </c>
      <c r="C9" s="4"/>
    </row>
    <row r="10" spans="1:3" ht="15" customHeight="1" x14ac:dyDescent="0.2">
      <c r="A10" s="41" t="s">
        <v>50</v>
      </c>
    </row>
    <row r="11" spans="1:3" ht="15" customHeight="1" x14ac:dyDescent="0.2"/>
    <row r="12" spans="1:3" ht="15" customHeight="1" x14ac:dyDescent="0.2"/>
    <row r="13" spans="1:3" ht="15" customHeight="1" x14ac:dyDescent="0.2">
      <c r="B13" s="26" t="s">
        <v>58</v>
      </c>
    </row>
    <row r="14" spans="1:3" ht="15" customHeight="1" x14ac:dyDescent="0.2"/>
    <row r="15" spans="1:3" ht="15" customHeight="1" x14ac:dyDescent="0.2"/>
    <row r="16" spans="1:3" ht="15" customHeight="1" x14ac:dyDescent="0.2">
      <c r="B16" s="26" t="s">
        <v>59</v>
      </c>
    </row>
    <row r="17" spans="2:2" ht="15" customHeight="1" x14ac:dyDescent="0.2"/>
    <row r="18" spans="2:2" ht="15" customHeight="1" x14ac:dyDescent="0.2"/>
    <row r="19" spans="2:2" ht="15" customHeight="1" x14ac:dyDescent="0.2">
      <c r="B19" s="26" t="s">
        <v>60</v>
      </c>
    </row>
    <row r="20" spans="2:2" ht="15" customHeight="1" x14ac:dyDescent="0.2"/>
    <row r="21" spans="2:2" ht="15" customHeight="1" x14ac:dyDescent="0.2"/>
    <row r="22" spans="2:2" ht="15" customHeight="1" x14ac:dyDescent="0.2">
      <c r="B22" s="26" t="s">
        <v>61</v>
      </c>
    </row>
    <row r="23" spans="2:2" ht="15" customHeight="1" x14ac:dyDescent="0.2"/>
    <row r="24" spans="2:2" ht="15" customHeight="1" x14ac:dyDescent="0.2"/>
    <row r="25" spans="2:2" ht="15" customHeight="1" x14ac:dyDescent="0.2">
      <c r="B25" s="26" t="s">
        <v>62</v>
      </c>
    </row>
    <row r="26" spans="2:2" ht="15" customHeight="1" x14ac:dyDescent="0.2"/>
    <row r="27" spans="2:2" ht="15" customHeight="1" x14ac:dyDescent="0.2"/>
    <row r="28" spans="2:2" ht="15" customHeight="1" x14ac:dyDescent="0.2">
      <c r="B28" s="26" t="s">
        <v>63</v>
      </c>
    </row>
    <row r="29" spans="2:2" ht="15" customHeight="1" x14ac:dyDescent="0.2"/>
    <row r="30" spans="2:2" ht="15" customHeight="1" x14ac:dyDescent="0.2"/>
    <row r="31" spans="2:2" ht="15" customHeight="1" x14ac:dyDescent="0.2">
      <c r="B31" s="26" t="s">
        <v>64</v>
      </c>
    </row>
    <row r="32" spans="2:2" ht="15" customHeight="1" x14ac:dyDescent="0.2"/>
    <row r="33" spans="1:3" ht="15" customHeight="1" x14ac:dyDescent="0.2"/>
    <row r="34" spans="1:3" ht="25.5" x14ac:dyDescent="0.2">
      <c r="A34" s="1" t="s">
        <v>38</v>
      </c>
      <c r="B34" s="19" t="s">
        <v>30</v>
      </c>
      <c r="C34" s="28" t="s">
        <v>65</v>
      </c>
    </row>
    <row r="35" spans="1:3" ht="15" customHeight="1" x14ac:dyDescent="0.2">
      <c r="A35" s="25" t="s">
        <v>49</v>
      </c>
      <c r="B35" s="4">
        <v>4554</v>
      </c>
      <c r="C35" s="3" t="s">
        <v>22</v>
      </c>
    </row>
    <row r="36" spans="1:3" ht="15" customHeight="1" x14ac:dyDescent="0.2">
      <c r="A36" s="4" t="s">
        <v>31</v>
      </c>
      <c r="B36" s="4">
        <v>45179</v>
      </c>
      <c r="C36" s="20">
        <f>B36/B35</f>
        <v>9.920729029424681</v>
      </c>
    </row>
    <row r="37" spans="1:3" ht="15" customHeight="1" x14ac:dyDescent="0.2">
      <c r="A37" s="4" t="s">
        <v>32</v>
      </c>
      <c r="B37" s="4">
        <v>51953</v>
      </c>
      <c r="C37" s="20">
        <f>B37/B35</f>
        <v>11.408212560386474</v>
      </c>
    </row>
    <row r="38" spans="1:3" ht="15" customHeight="1" x14ac:dyDescent="0.2">
      <c r="A38" s="4" t="s">
        <v>33</v>
      </c>
      <c r="B38" s="4">
        <f>B36-B37</f>
        <v>-6774</v>
      </c>
      <c r="C38" s="20">
        <f>B38/B35</f>
        <v>-1.4874835309617918</v>
      </c>
    </row>
    <row r="39" spans="1:3" ht="15" customHeight="1" x14ac:dyDescent="0.2">
      <c r="A39" s="4" t="s">
        <v>34</v>
      </c>
      <c r="B39" s="4">
        <v>350</v>
      </c>
      <c r="C39" s="20">
        <f>B39/B36*1000</f>
        <v>7.7469620841541422</v>
      </c>
    </row>
    <row r="40" spans="1:3" ht="15" customHeight="1" x14ac:dyDescent="0.2">
      <c r="A40" s="4" t="s">
        <v>35</v>
      </c>
      <c r="B40" s="4">
        <v>23778</v>
      </c>
      <c r="C40" s="20">
        <f>B40/B35</f>
        <v>5.2213438735177862</v>
      </c>
    </row>
    <row r="41" spans="1:3" ht="15" customHeight="1" x14ac:dyDescent="0.2">
      <c r="A41" s="4" t="s">
        <v>36</v>
      </c>
      <c r="B41" s="4">
        <v>3721</v>
      </c>
      <c r="C41" s="20">
        <f>B41/B35</f>
        <v>0.8170838823012736</v>
      </c>
    </row>
    <row r="42" spans="1:3" ht="15" customHeight="1" x14ac:dyDescent="0.2">
      <c r="A42" s="4" t="s">
        <v>37</v>
      </c>
      <c r="B42" s="4">
        <v>3721</v>
      </c>
      <c r="C42" s="20">
        <f>B42/B40*1000</f>
        <v>156.48919168979731</v>
      </c>
    </row>
    <row r="43" spans="1:3" ht="15" customHeight="1" x14ac:dyDescent="0.2">
      <c r="A43" s="27" t="s">
        <v>50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3"/>
  <sheetViews>
    <sheetView zoomScale="145" zoomScaleNormal="145" workbookViewId="0"/>
  </sheetViews>
  <sheetFormatPr defaultRowHeight="12.75" x14ac:dyDescent="0.2"/>
  <sheetData>
    <row r="2" spans="1:5" x14ac:dyDescent="0.2">
      <c r="A2" s="46" t="s">
        <v>0</v>
      </c>
      <c r="B2" s="45" t="s">
        <v>24</v>
      </c>
      <c r="C2" s="45"/>
      <c r="D2" s="45" t="s">
        <v>25</v>
      </c>
      <c r="E2" s="45"/>
    </row>
    <row r="3" spans="1:5" x14ac:dyDescent="0.2">
      <c r="A3" s="46"/>
      <c r="B3" s="3" t="s">
        <v>26</v>
      </c>
      <c r="C3" s="3" t="s">
        <v>27</v>
      </c>
      <c r="D3" s="3" t="s">
        <v>26</v>
      </c>
      <c r="E3" s="3" t="s">
        <v>27</v>
      </c>
    </row>
    <row r="4" spans="1:5" x14ac:dyDescent="0.2">
      <c r="A4" s="3" t="s">
        <v>21</v>
      </c>
      <c r="B4" s="4">
        <f>270*2</f>
        <v>540</v>
      </c>
      <c r="C4" s="4">
        <f>250*2</f>
        <v>500</v>
      </c>
      <c r="D4" s="4">
        <f>330*2</f>
        <v>660</v>
      </c>
      <c r="E4" s="4">
        <f>300*2</f>
        <v>600</v>
      </c>
    </row>
    <row r="5" spans="1:5" x14ac:dyDescent="0.2">
      <c r="A5" s="3" t="s">
        <v>23</v>
      </c>
      <c r="B5" s="4">
        <f>350*2</f>
        <v>700</v>
      </c>
      <c r="C5" s="44">
        <f>350*2</f>
        <v>700</v>
      </c>
      <c r="D5" s="4">
        <f>450*2</f>
        <v>900</v>
      </c>
      <c r="E5" s="44">
        <f>450*2</f>
        <v>900</v>
      </c>
    </row>
    <row r="6" spans="1:5" x14ac:dyDescent="0.2">
      <c r="A6" s="3" t="s">
        <v>28</v>
      </c>
      <c r="B6" s="4">
        <f>420*2</f>
        <v>840</v>
      </c>
      <c r="C6" s="4">
        <f>500*2</f>
        <v>1000</v>
      </c>
      <c r="D6" s="4">
        <f>260*2</f>
        <v>520</v>
      </c>
      <c r="E6" s="4">
        <f>350*2</f>
        <v>700</v>
      </c>
    </row>
    <row r="7" spans="1:5" x14ac:dyDescent="0.2">
      <c r="A7" s="3" t="s">
        <v>13</v>
      </c>
      <c r="B7" s="4">
        <f>SUM(B4:B6)</f>
        <v>2080</v>
      </c>
      <c r="C7" s="4">
        <f>SUM(C4:C6)</f>
        <v>2200</v>
      </c>
      <c r="D7" s="4">
        <f>SUM(D4:D6)</f>
        <v>2080</v>
      </c>
      <c r="E7" s="4">
        <f>SUM(E4:E6)</f>
        <v>2200</v>
      </c>
    </row>
    <row r="9" spans="1:5" ht="15.75" x14ac:dyDescent="0.3">
      <c r="B9" s="17" t="s">
        <v>46</v>
      </c>
      <c r="C9" s="13">
        <v>60</v>
      </c>
      <c r="D9" s="17" t="s">
        <v>47</v>
      </c>
      <c r="E9" s="13">
        <v>60</v>
      </c>
    </row>
    <row r="10" spans="1:5" x14ac:dyDescent="0.2">
      <c r="B10" s="12"/>
      <c r="C10" s="13"/>
      <c r="D10" s="12"/>
      <c r="E10" s="13"/>
    </row>
    <row r="11" spans="1:5" x14ac:dyDescent="0.2">
      <c r="B11" s="12"/>
      <c r="C11" s="13"/>
      <c r="D11" s="12"/>
      <c r="E11" s="13"/>
    </row>
    <row r="12" spans="1:5" x14ac:dyDescent="0.2">
      <c r="A12" t="s">
        <v>40</v>
      </c>
      <c r="B12" s="12"/>
      <c r="C12" s="13"/>
      <c r="D12" s="12"/>
      <c r="E12" s="13"/>
    </row>
    <row r="13" spans="1:5" x14ac:dyDescent="0.2">
      <c r="A13" t="s">
        <v>41</v>
      </c>
      <c r="B13" s="12"/>
      <c r="C13" s="13"/>
      <c r="D13" s="12"/>
      <c r="E13" s="13"/>
    </row>
    <row r="14" spans="1:5" x14ac:dyDescent="0.2">
      <c r="A14" t="s">
        <v>42</v>
      </c>
      <c r="B14" s="12"/>
      <c r="C14" s="13"/>
      <c r="D14" s="12"/>
      <c r="E14" s="13"/>
    </row>
    <row r="15" spans="1:5" x14ac:dyDescent="0.2">
      <c r="B15" s="12"/>
      <c r="C15" s="13"/>
      <c r="D15" s="12"/>
      <c r="E15" s="13"/>
    </row>
    <row r="16" spans="1:5" x14ac:dyDescent="0.2">
      <c r="B16" s="12"/>
      <c r="C16" s="13"/>
      <c r="D16" s="12"/>
      <c r="E16" s="13"/>
    </row>
    <row r="17" spans="1:6" x14ac:dyDescent="0.2">
      <c r="B17" s="12"/>
      <c r="C17" s="13"/>
      <c r="D17" s="12"/>
      <c r="E17" s="13"/>
    </row>
    <row r="18" spans="1:6" x14ac:dyDescent="0.2">
      <c r="B18" s="12"/>
      <c r="D18" s="29" t="s">
        <v>51</v>
      </c>
      <c r="E18" s="13"/>
    </row>
    <row r="19" spans="1:6" x14ac:dyDescent="0.2">
      <c r="B19" s="12"/>
      <c r="C19" s="13"/>
      <c r="D19" s="12"/>
      <c r="E19" s="13"/>
    </row>
    <row r="20" spans="1:6" x14ac:dyDescent="0.2">
      <c r="B20" s="12"/>
      <c r="C20" s="13"/>
      <c r="D20" s="12"/>
      <c r="E20" s="13"/>
    </row>
    <row r="21" spans="1:6" x14ac:dyDescent="0.2">
      <c r="B21" s="12"/>
      <c r="C21" s="13"/>
      <c r="D21" s="12"/>
      <c r="E21" s="13"/>
    </row>
    <row r="22" spans="1:6" x14ac:dyDescent="0.2">
      <c r="B22" s="12"/>
      <c r="D22" s="29" t="s">
        <v>66</v>
      </c>
      <c r="E22" s="13"/>
    </row>
    <row r="23" spans="1:6" x14ac:dyDescent="0.2">
      <c r="B23" s="12"/>
      <c r="C23" s="13"/>
      <c r="D23" s="12"/>
      <c r="E23" s="13"/>
    </row>
    <row r="24" spans="1:6" x14ac:dyDescent="0.2">
      <c r="B24" s="12"/>
      <c r="C24" s="13"/>
      <c r="D24" s="12"/>
      <c r="E24" s="13"/>
    </row>
    <row r="25" spans="1:6" x14ac:dyDescent="0.2">
      <c r="B25" s="12"/>
      <c r="C25" s="13"/>
      <c r="D25" s="12"/>
      <c r="E25" s="13"/>
    </row>
    <row r="26" spans="1:6" ht="12.75" customHeight="1" x14ac:dyDescent="0.2">
      <c r="A26" s="17" t="s">
        <v>44</v>
      </c>
      <c r="B26" s="6">
        <f>C9*1000/(B7+C7)</f>
        <v>14.018691588785046</v>
      </c>
      <c r="C26" t="s">
        <v>29</v>
      </c>
      <c r="D26" s="21" t="s">
        <v>48</v>
      </c>
      <c r="E26" s="6">
        <f>E9/(D7+E7)*1000</f>
        <v>14.018691588785046</v>
      </c>
      <c r="F26" t="s">
        <v>29</v>
      </c>
    </row>
    <row r="27" spans="1:6" x14ac:dyDescent="0.2">
      <c r="B27" s="6"/>
      <c r="E27" s="6"/>
    </row>
    <row r="28" spans="1:6" ht="12.75" customHeight="1" x14ac:dyDescent="0.3">
      <c r="A28" s="21" t="s">
        <v>45</v>
      </c>
      <c r="B28" s="22">
        <f>C9/C5*1000</f>
        <v>85.714285714285708</v>
      </c>
      <c r="C28" s="23" t="s">
        <v>29</v>
      </c>
      <c r="D28" s="21" t="s">
        <v>43</v>
      </c>
      <c r="E28" s="22">
        <f>E9/E5*1000</f>
        <v>66.666666666666671</v>
      </c>
      <c r="F28" s="23" t="s">
        <v>29</v>
      </c>
    </row>
    <row r="33" spans="2:3" x14ac:dyDescent="0.2">
      <c r="B33" s="14"/>
      <c r="C33" s="6"/>
    </row>
  </sheetData>
  <mergeCells count="3">
    <mergeCell ref="B2:C2"/>
    <mergeCell ref="D2:E2"/>
    <mergeCell ref="A2:A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0"/>
  <sheetViews>
    <sheetView zoomScale="145" zoomScaleNormal="145" workbookViewId="0"/>
  </sheetViews>
  <sheetFormatPr defaultRowHeight="12.75" x14ac:dyDescent="0.2"/>
  <cols>
    <col min="2" max="2" width="9.140625" customWidth="1"/>
    <col min="3" max="3" width="10.140625" bestFit="1" customWidth="1"/>
    <col min="4" max="4" width="9.140625" customWidth="1"/>
  </cols>
  <sheetData>
    <row r="2" spans="1:8" ht="25.5" customHeight="1" x14ac:dyDescent="0.2">
      <c r="A2" s="1" t="s">
        <v>0</v>
      </c>
      <c r="B2" s="1" t="s">
        <v>1</v>
      </c>
      <c r="C2" s="2" t="s">
        <v>2</v>
      </c>
      <c r="D2" s="37" t="s">
        <v>70</v>
      </c>
    </row>
    <row r="3" spans="1:8" x14ac:dyDescent="0.2">
      <c r="A3" s="33" t="s">
        <v>3</v>
      </c>
      <c r="B3" s="34">
        <v>167292</v>
      </c>
      <c r="C3" s="31">
        <v>7</v>
      </c>
      <c r="D3" s="32"/>
    </row>
    <row r="4" spans="1:8" x14ac:dyDescent="0.2">
      <c r="A4" s="30" t="s">
        <v>4</v>
      </c>
      <c r="B4" s="31">
        <v>59830</v>
      </c>
      <c r="C4" s="31">
        <v>1286</v>
      </c>
      <c r="D4" s="32"/>
    </row>
    <row r="5" spans="1:8" x14ac:dyDescent="0.2">
      <c r="A5" s="30" t="s">
        <v>5</v>
      </c>
      <c r="B5" s="31">
        <v>58573</v>
      </c>
      <c r="C5" s="31">
        <v>6562</v>
      </c>
      <c r="D5" s="32"/>
    </row>
    <row r="6" spans="1:8" x14ac:dyDescent="0.2">
      <c r="A6" s="30" t="s">
        <v>6</v>
      </c>
      <c r="B6" s="31">
        <v>63832</v>
      </c>
      <c r="C6" s="31">
        <v>6341</v>
      </c>
      <c r="D6" s="32"/>
    </row>
    <row r="7" spans="1:8" x14ac:dyDescent="0.2">
      <c r="A7" s="30" t="s">
        <v>7</v>
      </c>
      <c r="B7" s="31">
        <v>67910</v>
      </c>
      <c r="C7" s="31">
        <v>3083</v>
      </c>
      <c r="D7" s="32"/>
      <c r="H7" s="6"/>
    </row>
    <row r="8" spans="1:8" x14ac:dyDescent="0.2">
      <c r="A8" s="30" t="s">
        <v>8</v>
      </c>
      <c r="B8" s="31">
        <v>67936</v>
      </c>
      <c r="C8" s="31">
        <v>1017</v>
      </c>
      <c r="D8" s="32"/>
    </row>
    <row r="9" spans="1:8" x14ac:dyDescent="0.2">
      <c r="A9" s="30" t="s">
        <v>9</v>
      </c>
      <c r="B9" s="31">
        <v>63532</v>
      </c>
      <c r="C9" s="31">
        <v>165</v>
      </c>
      <c r="D9" s="32"/>
    </row>
    <row r="10" spans="1:8" x14ac:dyDescent="0.2">
      <c r="A10" s="30" t="s">
        <v>10</v>
      </c>
      <c r="B10" s="31">
        <v>48790</v>
      </c>
      <c r="C10" s="31">
        <v>7</v>
      </c>
      <c r="D10" s="32"/>
    </row>
    <row r="11" spans="1:8" x14ac:dyDescent="0.2">
      <c r="A11" s="33" t="s">
        <v>11</v>
      </c>
      <c r="B11" s="34">
        <v>306883</v>
      </c>
      <c r="C11" s="31">
        <v>1</v>
      </c>
      <c r="D11" s="32"/>
    </row>
    <row r="12" spans="1:8" x14ac:dyDescent="0.2">
      <c r="A12" s="35" t="s">
        <v>12</v>
      </c>
      <c r="B12" s="34">
        <v>14118</v>
      </c>
      <c r="C12" s="31">
        <v>94</v>
      </c>
      <c r="D12" s="39" t="s">
        <v>22</v>
      </c>
    </row>
    <row r="13" spans="1:8" ht="15" customHeight="1" x14ac:dyDescent="0.2">
      <c r="A13" s="32" t="s">
        <v>13</v>
      </c>
      <c r="B13" s="32">
        <f>SUM(B3:B12)</f>
        <v>918696</v>
      </c>
      <c r="C13" s="32">
        <f>SUM(C3:C12)</f>
        <v>18563</v>
      </c>
      <c r="D13" s="39" t="s">
        <v>22</v>
      </c>
    </row>
    <row r="15" spans="1:8" x14ac:dyDescent="0.2">
      <c r="A15" t="s">
        <v>14</v>
      </c>
    </row>
    <row r="16" spans="1:8" x14ac:dyDescent="0.2">
      <c r="A16" s="7" t="s">
        <v>15</v>
      </c>
    </row>
    <row r="17" spans="1:6" x14ac:dyDescent="0.2">
      <c r="A17" s="7" t="s">
        <v>16</v>
      </c>
    </row>
    <row r="18" spans="1:6" x14ac:dyDescent="0.2">
      <c r="A18" s="36" t="s">
        <v>69</v>
      </c>
      <c r="F18" s="6"/>
    </row>
    <row r="22" spans="1:6" x14ac:dyDescent="0.2">
      <c r="D22" s="26" t="s">
        <v>72</v>
      </c>
    </row>
    <row r="26" spans="1:6" x14ac:dyDescent="0.2">
      <c r="D26" s="26" t="s">
        <v>73</v>
      </c>
    </row>
    <row r="30" spans="1:6" x14ac:dyDescent="0.2">
      <c r="D30" s="26" t="s">
        <v>74</v>
      </c>
    </row>
    <row r="34" spans="1:4" x14ac:dyDescent="0.2">
      <c r="A34" s="17" t="s">
        <v>67</v>
      </c>
      <c r="B34" s="6">
        <f>C13/(B4+B5+B6+B7+B8+B9+B10)*1000</f>
        <v>43.129346217382313</v>
      </c>
      <c r="C34" t="s">
        <v>29</v>
      </c>
    </row>
    <row r="36" spans="1:4" ht="12.75" customHeight="1" x14ac:dyDescent="0.3">
      <c r="A36" s="17" t="s">
        <v>68</v>
      </c>
      <c r="B36" s="6">
        <f>C13/(B4+B5+B6+B7+B8+B9+B10)*35</f>
        <v>1.5095271176083809</v>
      </c>
    </row>
    <row r="37" spans="1:4" x14ac:dyDescent="0.2">
      <c r="A37" s="17"/>
      <c r="B37" s="6"/>
    </row>
    <row r="39" spans="1:4" ht="25.5" x14ac:dyDescent="0.2">
      <c r="A39" s="1" t="s">
        <v>0</v>
      </c>
      <c r="B39" s="1" t="s">
        <v>1</v>
      </c>
      <c r="C39" s="2" t="s">
        <v>2</v>
      </c>
      <c r="D39" s="18" t="s">
        <v>39</v>
      </c>
    </row>
    <row r="40" spans="1:4" x14ac:dyDescent="0.2">
      <c r="A40" s="30" t="s">
        <v>3</v>
      </c>
      <c r="B40" s="31">
        <v>167292</v>
      </c>
      <c r="C40" s="31">
        <v>7</v>
      </c>
      <c r="D40" s="38">
        <f>C40/B40*1000</f>
        <v>4.1843005045070894E-2</v>
      </c>
    </row>
    <row r="41" spans="1:4" x14ac:dyDescent="0.2">
      <c r="A41" s="30" t="s">
        <v>4</v>
      </c>
      <c r="B41" s="31">
        <v>59830</v>
      </c>
      <c r="C41" s="31">
        <v>1286</v>
      </c>
      <c r="D41" s="38">
        <f>C41/B41*1000</f>
        <v>21.494233662042454</v>
      </c>
    </row>
    <row r="42" spans="1:4" x14ac:dyDescent="0.2">
      <c r="A42" s="30" t="s">
        <v>5</v>
      </c>
      <c r="B42" s="31">
        <v>58573</v>
      </c>
      <c r="C42" s="31">
        <v>6562</v>
      </c>
      <c r="D42" s="38">
        <f>C42/B42*1000</f>
        <v>112.03114062793438</v>
      </c>
    </row>
    <row r="43" spans="1:4" x14ac:dyDescent="0.2">
      <c r="A43" s="30" t="s">
        <v>6</v>
      </c>
      <c r="B43" s="31">
        <v>63832</v>
      </c>
      <c r="C43" s="31">
        <v>6341</v>
      </c>
      <c r="D43" s="38">
        <f>C43/B43*1000</f>
        <v>99.338889585161041</v>
      </c>
    </row>
    <row r="44" spans="1:4" x14ac:dyDescent="0.2">
      <c r="A44" s="30" t="s">
        <v>7</v>
      </c>
      <c r="B44" s="31">
        <v>67910</v>
      </c>
      <c r="C44" s="31">
        <v>3083</v>
      </c>
      <c r="D44" s="38">
        <f>C44/B44*1000</f>
        <v>45.398321307613017</v>
      </c>
    </row>
    <row r="45" spans="1:4" x14ac:dyDescent="0.2">
      <c r="A45" s="30" t="s">
        <v>8</v>
      </c>
      <c r="B45" s="31">
        <v>67936</v>
      </c>
      <c r="C45" s="31">
        <v>1017</v>
      </c>
      <c r="D45" s="38">
        <f>C45/B45*1000</f>
        <v>14.969971738106453</v>
      </c>
    </row>
    <row r="46" spans="1:4" x14ac:dyDescent="0.2">
      <c r="A46" s="30" t="s">
        <v>9</v>
      </c>
      <c r="B46" s="31">
        <v>63532</v>
      </c>
      <c r="C46" s="31">
        <v>165</v>
      </c>
      <c r="D46" s="38">
        <f>C46/B46*1000</f>
        <v>2.5971164137757352</v>
      </c>
    </row>
    <row r="47" spans="1:4" x14ac:dyDescent="0.2">
      <c r="A47" s="30" t="s">
        <v>10</v>
      </c>
      <c r="B47" s="31">
        <v>48790</v>
      </c>
      <c r="C47" s="31">
        <v>7</v>
      </c>
      <c r="D47" s="38">
        <f>C47/B47*1000</f>
        <v>0.14347202295552366</v>
      </c>
    </row>
    <row r="48" spans="1:4" x14ac:dyDescent="0.2">
      <c r="A48" s="30" t="s">
        <v>11</v>
      </c>
      <c r="B48" s="31">
        <v>306883</v>
      </c>
      <c r="C48" s="31">
        <v>1</v>
      </c>
      <c r="D48" s="38">
        <f>C48/B48*1000</f>
        <v>3.2585708559939781E-3</v>
      </c>
    </row>
    <row r="49" spans="1:4" x14ac:dyDescent="0.2">
      <c r="A49" s="32" t="s">
        <v>12</v>
      </c>
      <c r="B49" s="31">
        <v>14118</v>
      </c>
      <c r="C49" s="31">
        <v>94</v>
      </c>
      <c r="D49" s="39" t="s">
        <v>22</v>
      </c>
    </row>
    <row r="50" spans="1:4" ht="15" customHeight="1" x14ac:dyDescent="0.2">
      <c r="A50" s="4" t="s">
        <v>13</v>
      </c>
      <c r="B50" s="4">
        <f>SUM(B40:B49)</f>
        <v>918696</v>
      </c>
      <c r="C50" s="4">
        <f>SUM(C40:C49)</f>
        <v>18563</v>
      </c>
      <c r="D50" s="39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G46"/>
  <sheetViews>
    <sheetView zoomScale="145" zoomScaleNormal="145" workbookViewId="0"/>
  </sheetViews>
  <sheetFormatPr defaultRowHeight="12.75" x14ac:dyDescent="0.2"/>
  <cols>
    <col min="1" max="2" width="10.7109375" customWidth="1"/>
    <col min="3" max="3" width="10.140625" customWidth="1"/>
    <col min="4" max="4" width="10.85546875" customWidth="1"/>
  </cols>
  <sheetData>
    <row r="4" spans="1:7" x14ac:dyDescent="0.2">
      <c r="C4" s="36" t="s">
        <v>79</v>
      </c>
    </row>
    <row r="5" spans="1:7" x14ac:dyDescent="0.2">
      <c r="A5" s="36"/>
    </row>
    <row r="6" spans="1:7" x14ac:dyDescent="0.2">
      <c r="A6" s="36"/>
    </row>
    <row r="7" spans="1:7" x14ac:dyDescent="0.2">
      <c r="A7" s="36"/>
      <c r="C7" s="36" t="s">
        <v>78</v>
      </c>
    </row>
    <row r="8" spans="1:7" x14ac:dyDescent="0.2">
      <c r="A8" s="36"/>
    </row>
    <row r="10" spans="1:7" ht="25.5" customHeight="1" x14ac:dyDescent="0.2">
      <c r="A10" s="8" t="s">
        <v>0</v>
      </c>
      <c r="B10" s="8" t="s">
        <v>17</v>
      </c>
      <c r="D10" s="8" t="s">
        <v>0</v>
      </c>
      <c r="E10" s="8" t="s">
        <v>17</v>
      </c>
    </row>
    <row r="11" spans="1:7" ht="15" customHeight="1" x14ac:dyDescent="0.2">
      <c r="A11" s="33" t="s">
        <v>3</v>
      </c>
      <c r="B11" s="40">
        <v>0.1</v>
      </c>
      <c r="D11" s="3" t="s">
        <v>4</v>
      </c>
      <c r="E11" s="9">
        <v>15.1</v>
      </c>
    </row>
    <row r="12" spans="1:7" ht="15" customHeight="1" x14ac:dyDescent="0.2">
      <c r="A12" s="3" t="s">
        <v>4</v>
      </c>
      <c r="B12" s="9">
        <v>15.1</v>
      </c>
      <c r="D12" s="3" t="s">
        <v>5</v>
      </c>
      <c r="E12" s="9">
        <v>72.400000000000006</v>
      </c>
    </row>
    <row r="13" spans="1:7" ht="15" customHeight="1" x14ac:dyDescent="0.2">
      <c r="A13" s="3" t="s">
        <v>5</v>
      </c>
      <c r="B13" s="9">
        <v>72.400000000000006</v>
      </c>
      <c r="D13" s="3" t="s">
        <v>6</v>
      </c>
      <c r="E13" s="9">
        <v>97.8</v>
      </c>
    </row>
    <row r="14" spans="1:7" ht="15" customHeight="1" x14ac:dyDescent="0.2">
      <c r="A14" s="3" t="s">
        <v>6</v>
      </c>
      <c r="B14" s="9">
        <v>97.8</v>
      </c>
      <c r="D14" s="3" t="s">
        <v>7</v>
      </c>
      <c r="E14" s="9">
        <v>61.5</v>
      </c>
    </row>
    <row r="15" spans="1:7" ht="15" customHeight="1" x14ac:dyDescent="0.2">
      <c r="A15" s="3" t="s">
        <v>7</v>
      </c>
      <c r="B15" s="9">
        <v>61.5</v>
      </c>
      <c r="D15" s="3" t="s">
        <v>8</v>
      </c>
      <c r="E15" s="9">
        <v>24.3</v>
      </c>
      <c r="G15" s="6"/>
    </row>
    <row r="16" spans="1:7" ht="15" customHeight="1" x14ac:dyDescent="0.2">
      <c r="A16" s="3" t="s">
        <v>8</v>
      </c>
      <c r="B16" s="9">
        <v>24.3</v>
      </c>
      <c r="D16" s="3" t="s">
        <v>9</v>
      </c>
      <c r="E16" s="9">
        <v>4.4000000000000004</v>
      </c>
    </row>
    <row r="17" spans="1:6" ht="15" customHeight="1" x14ac:dyDescent="0.2">
      <c r="A17" s="3" t="s">
        <v>9</v>
      </c>
      <c r="B17" s="9">
        <v>4.4000000000000004</v>
      </c>
      <c r="D17" s="3" t="s">
        <v>10</v>
      </c>
      <c r="E17" s="10">
        <v>0.2</v>
      </c>
    </row>
    <row r="18" spans="1:6" ht="15" customHeight="1" x14ac:dyDescent="0.2">
      <c r="A18" s="3" t="s">
        <v>10</v>
      </c>
      <c r="B18" s="10">
        <v>0.2</v>
      </c>
      <c r="E18" s="47"/>
    </row>
    <row r="19" spans="1:6" ht="15" customHeight="1" x14ac:dyDescent="0.3">
      <c r="A19" s="33" t="s">
        <v>11</v>
      </c>
      <c r="B19" s="40">
        <v>0.1</v>
      </c>
      <c r="D19" s="42" t="s">
        <v>75</v>
      </c>
      <c r="E19" s="15">
        <f>SUM(E11:E17)</f>
        <v>275.7</v>
      </c>
    </row>
    <row r="20" spans="1:6" ht="15" customHeight="1" x14ac:dyDescent="0.2">
      <c r="D20" s="11" t="s">
        <v>18</v>
      </c>
      <c r="E20" s="5">
        <f>E19*5</f>
        <v>1378.5</v>
      </c>
    </row>
    <row r="21" spans="1:6" ht="15" customHeight="1" x14ac:dyDescent="0.2">
      <c r="D21" s="11" t="s">
        <v>19</v>
      </c>
      <c r="E21" s="16">
        <f>E20/1000</f>
        <v>1.3785000000000001</v>
      </c>
      <c r="F21" s="43" t="s">
        <v>76</v>
      </c>
    </row>
    <row r="22" spans="1:6" ht="15" customHeight="1" x14ac:dyDescent="0.2">
      <c r="D22" s="11" t="s">
        <v>20</v>
      </c>
      <c r="E22" s="6">
        <f>E21*0.485</f>
        <v>0.66857250000000001</v>
      </c>
      <c r="F22" s="43" t="s">
        <v>77</v>
      </c>
    </row>
    <row r="26" spans="1:6" x14ac:dyDescent="0.2">
      <c r="A26" t="s">
        <v>14</v>
      </c>
    </row>
    <row r="27" spans="1:6" x14ac:dyDescent="0.2">
      <c r="A27" s="36" t="s">
        <v>80</v>
      </c>
    </row>
    <row r="28" spans="1:6" x14ac:dyDescent="0.2">
      <c r="A28" s="36" t="s">
        <v>81</v>
      </c>
    </row>
    <row r="30" spans="1:6" ht="25.5" customHeight="1" x14ac:dyDescent="0.2">
      <c r="A30" s="1" t="s">
        <v>0</v>
      </c>
      <c r="B30" s="1" t="s">
        <v>1</v>
      </c>
      <c r="C30" s="2" t="s">
        <v>2</v>
      </c>
      <c r="D30" s="24" t="s">
        <v>39</v>
      </c>
    </row>
    <row r="31" spans="1:6" x14ac:dyDescent="0.2">
      <c r="A31" s="30" t="s">
        <v>3</v>
      </c>
      <c r="B31" s="31">
        <v>167292</v>
      </c>
      <c r="C31" s="31">
        <v>7</v>
      </c>
      <c r="D31" s="40">
        <f>C31/B31*1000</f>
        <v>4.1843005045070894E-2</v>
      </c>
    </row>
    <row r="32" spans="1:6" x14ac:dyDescent="0.2">
      <c r="A32" s="30" t="s">
        <v>4</v>
      </c>
      <c r="B32" s="31">
        <v>59830</v>
      </c>
      <c r="C32" s="31">
        <v>1286</v>
      </c>
      <c r="D32" s="38">
        <f>C32/B32*1000</f>
        <v>21.494233662042454</v>
      </c>
    </row>
    <row r="33" spans="1:5" x14ac:dyDescent="0.2">
      <c r="A33" s="30" t="s">
        <v>5</v>
      </c>
      <c r="B33" s="31">
        <v>58573</v>
      </c>
      <c r="C33" s="31">
        <v>6562</v>
      </c>
      <c r="D33" s="38">
        <f>C33/B33*1000</f>
        <v>112.03114062793438</v>
      </c>
    </row>
    <row r="34" spans="1:5" x14ac:dyDescent="0.2">
      <c r="A34" s="30" t="s">
        <v>6</v>
      </c>
      <c r="B34" s="31">
        <v>63832</v>
      </c>
      <c r="C34" s="31">
        <v>6341</v>
      </c>
      <c r="D34" s="38">
        <f>C34/B34*1000</f>
        <v>99.338889585161041</v>
      </c>
    </row>
    <row r="35" spans="1:5" x14ac:dyDescent="0.2">
      <c r="A35" s="30" t="s">
        <v>7</v>
      </c>
      <c r="B35" s="31">
        <v>67910</v>
      </c>
      <c r="C35" s="31">
        <v>3083</v>
      </c>
      <c r="D35" s="38">
        <f>C35/B35*1000</f>
        <v>45.398321307613017</v>
      </c>
    </row>
    <row r="36" spans="1:5" x14ac:dyDescent="0.2">
      <c r="A36" s="30" t="s">
        <v>8</v>
      </c>
      <c r="B36" s="31">
        <v>67936</v>
      </c>
      <c r="C36" s="31">
        <v>1017</v>
      </c>
      <c r="D36" s="38">
        <f>C36/B36*1000</f>
        <v>14.969971738106453</v>
      </c>
    </row>
    <row r="37" spans="1:5" x14ac:dyDescent="0.2">
      <c r="A37" s="30" t="s">
        <v>9</v>
      </c>
      <c r="B37" s="31">
        <v>63532</v>
      </c>
      <c r="C37" s="31">
        <v>165</v>
      </c>
      <c r="D37" s="38">
        <f>C37/B37*1000</f>
        <v>2.5971164137757352</v>
      </c>
    </row>
    <row r="38" spans="1:5" x14ac:dyDescent="0.2">
      <c r="A38" s="30" t="s">
        <v>10</v>
      </c>
      <c r="B38" s="31">
        <v>48790</v>
      </c>
      <c r="C38" s="31">
        <v>7</v>
      </c>
      <c r="D38" s="38">
        <f>C38/B38*1000</f>
        <v>0.14347202295552366</v>
      </c>
    </row>
    <row r="39" spans="1:5" ht="12.75" customHeight="1" x14ac:dyDescent="0.2">
      <c r="A39" s="30" t="s">
        <v>11</v>
      </c>
      <c r="B39" s="31">
        <v>306883</v>
      </c>
      <c r="C39" s="31">
        <v>1</v>
      </c>
      <c r="D39" s="40">
        <f>C39/B39*1000</f>
        <v>3.2585708559939781E-3</v>
      </c>
    </row>
    <row r="40" spans="1:5" x14ac:dyDescent="0.2">
      <c r="A40" s="32" t="s">
        <v>12</v>
      </c>
      <c r="B40" s="31">
        <v>14118</v>
      </c>
      <c r="C40" s="31">
        <v>94</v>
      </c>
      <c r="D40" s="39" t="s">
        <v>22</v>
      </c>
    </row>
    <row r="41" spans="1:5" ht="15" customHeight="1" x14ac:dyDescent="0.2">
      <c r="A41" s="4" t="s">
        <v>13</v>
      </c>
      <c r="B41" s="4">
        <f>SUM(B31:B40)</f>
        <v>918696</v>
      </c>
      <c r="C41" s="4">
        <f>SUM(C31:C40)</f>
        <v>18563</v>
      </c>
      <c r="D41" s="39" t="s">
        <v>22</v>
      </c>
    </row>
    <row r="42" spans="1:5" ht="12.75" customHeight="1" x14ac:dyDescent="0.2">
      <c r="C42" s="5"/>
      <c r="D42" s="48"/>
    </row>
    <row r="43" spans="1:5" ht="15" customHeight="1" x14ac:dyDescent="0.3">
      <c r="C43" s="42" t="s">
        <v>75</v>
      </c>
      <c r="D43" s="15">
        <f>SUM(D32:D38)</f>
        <v>295.97314535758858</v>
      </c>
    </row>
    <row r="44" spans="1:5" ht="15" customHeight="1" x14ac:dyDescent="0.2">
      <c r="C44" s="11" t="s">
        <v>18</v>
      </c>
      <c r="D44" s="15">
        <f>D43*5</f>
        <v>1479.865726787943</v>
      </c>
    </row>
    <row r="45" spans="1:5" ht="15" customHeight="1" x14ac:dyDescent="0.2">
      <c r="C45" s="11" t="s">
        <v>19</v>
      </c>
      <c r="D45" s="16">
        <f>D44/1000</f>
        <v>1.4798657267879429</v>
      </c>
      <c r="E45" s="43" t="s">
        <v>76</v>
      </c>
    </row>
    <row r="46" spans="1:5" ht="15" customHeight="1" x14ac:dyDescent="0.2">
      <c r="C46" s="11" t="s">
        <v>20</v>
      </c>
      <c r="D46" s="6">
        <f>D45*0.485</f>
        <v>0.71773487749215226</v>
      </c>
      <c r="E46" s="43" t="s">
        <v>77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pks</vt:lpstr>
      <vt:lpstr>n, f</vt:lpstr>
      <vt:lpstr>f</vt:lpstr>
      <vt:lpstr>TFR, R</vt:lpstr>
    </vt:vector>
  </TitlesOfParts>
  <Company>RH-TDU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kbasic</dc:creator>
  <cp:lastModifiedBy>Ksenija</cp:lastModifiedBy>
  <cp:lastPrinted>2020-05-13T00:53:46Z</cp:lastPrinted>
  <dcterms:created xsi:type="dcterms:W3CDTF">2008-01-21T14:21:22Z</dcterms:created>
  <dcterms:modified xsi:type="dcterms:W3CDTF">2020-05-13T01:22:34Z</dcterms:modified>
</cp:coreProperties>
</file>